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gdrive\private\6_特務\62_NISTEP問題\v32_2026年8月発信\"/>
    </mc:Choice>
  </mc:AlternateContent>
  <xr:revisionPtr revIDLastSave="0" documentId="8_{04D6A830-2E11-4509-8E4C-29EEFA7642EB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サマリー" sheetId="1" r:id="rId1"/>
    <sheet name="包括的正誤表" sheetId="2" r:id="rId2"/>
    <sheet name="NISTEP正誤表（7月15日版）との項目照合" sheetId="3" r:id="rId3"/>
    <sheet name="凡例・方法・使用資料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40" i="1"/>
  <c r="I34" i="1"/>
  <c r="I28" i="1"/>
  <c r="I22" i="1"/>
  <c r="AX46" i="1"/>
  <c r="AV46" i="1"/>
  <c r="AT46" i="1"/>
  <c r="AR46" i="1"/>
  <c r="AP46" i="1"/>
  <c r="AN46" i="1"/>
  <c r="AL46" i="1"/>
  <c r="AJ46" i="1"/>
  <c r="AH46" i="1"/>
  <c r="AF46" i="1"/>
  <c r="AD46" i="1"/>
  <c r="AB46" i="1"/>
  <c r="Z46" i="1"/>
  <c r="X46" i="1"/>
  <c r="V46" i="1"/>
  <c r="T46" i="1"/>
  <c r="R46" i="1"/>
  <c r="P46" i="1"/>
  <c r="N46" i="1"/>
  <c r="L46" i="1"/>
  <c r="AX44" i="1"/>
  <c r="AV44" i="1"/>
  <c r="AT44" i="1"/>
  <c r="AR44" i="1"/>
  <c r="AP44" i="1"/>
  <c r="AN44" i="1"/>
  <c r="AL44" i="1"/>
  <c r="AJ44" i="1"/>
  <c r="AH44" i="1"/>
  <c r="AF44" i="1"/>
  <c r="AD44" i="1"/>
  <c r="AB44" i="1"/>
  <c r="L44" i="1"/>
  <c r="AH38" i="1"/>
  <c r="AF38" i="1"/>
  <c r="AD38" i="1"/>
  <c r="AB38" i="1"/>
  <c r="Z38" i="1"/>
  <c r="X38" i="1"/>
  <c r="V38" i="1"/>
  <c r="T38" i="1"/>
  <c r="R38" i="1"/>
  <c r="P38" i="1"/>
  <c r="N38" i="1"/>
  <c r="L38" i="1"/>
  <c r="T32" i="1"/>
  <c r="R32" i="1"/>
  <c r="P32" i="1"/>
  <c r="N32" i="1"/>
  <c r="L32" i="1"/>
  <c r="AR26" i="1"/>
  <c r="AP26" i="1"/>
  <c r="AN26" i="1"/>
  <c r="AL26" i="1"/>
  <c r="AJ26" i="1"/>
  <c r="AH26" i="1"/>
  <c r="AF26" i="1"/>
  <c r="AD26" i="1"/>
  <c r="AB26" i="1"/>
  <c r="Z26" i="1"/>
  <c r="X26" i="1"/>
  <c r="V26" i="1"/>
  <c r="T26" i="1"/>
  <c r="R26" i="1"/>
  <c r="P26" i="1"/>
  <c r="N26" i="1"/>
  <c r="L26" i="1"/>
  <c r="AL20" i="1"/>
  <c r="AJ20" i="1"/>
  <c r="AH20" i="1"/>
  <c r="AF20" i="1"/>
  <c r="AD20" i="1"/>
  <c r="AB20" i="1"/>
  <c r="Z20" i="1"/>
  <c r="X20" i="1"/>
  <c r="V20" i="1"/>
  <c r="T20" i="1"/>
  <c r="R20" i="1"/>
  <c r="P20" i="1"/>
  <c r="N20" i="1"/>
  <c r="L20" i="1"/>
  <c r="E10" i="1"/>
  <c r="D10" i="1"/>
  <c r="C10" i="1"/>
  <c r="F9" i="1"/>
  <c r="F8" i="1"/>
  <c r="F7" i="1"/>
  <c r="F6" i="1"/>
  <c r="F5" i="1"/>
  <c r="Z44" i="1" l="1"/>
  <c r="X44" i="1"/>
  <c r="V44" i="1"/>
  <c r="T44" i="1"/>
  <c r="R44" i="1"/>
  <c r="P44" i="1"/>
  <c r="N44" i="1"/>
  <c r="AX40" i="1"/>
  <c r="AV40" i="1"/>
  <c r="AT40" i="1"/>
  <c r="AR40" i="1"/>
  <c r="AP40" i="1"/>
  <c r="AN40" i="1"/>
  <c r="AL40" i="1"/>
  <c r="AJ40" i="1"/>
  <c r="AH40" i="1"/>
  <c r="AF40" i="1"/>
  <c r="AD40" i="1"/>
  <c r="AB40" i="1"/>
  <c r="Z40" i="1"/>
  <c r="X40" i="1"/>
  <c r="V40" i="1"/>
  <c r="T40" i="1"/>
  <c r="R40" i="1"/>
  <c r="P40" i="1"/>
  <c r="N40" i="1"/>
  <c r="L40" i="1"/>
  <c r="AX38" i="1"/>
  <c r="AV38" i="1"/>
  <c r="AT38" i="1"/>
  <c r="AR38" i="1"/>
  <c r="AP38" i="1"/>
  <c r="AN38" i="1"/>
  <c r="AL38" i="1"/>
  <c r="AJ38" i="1"/>
  <c r="AX34" i="1"/>
  <c r="AT32" i="1"/>
  <c r="AR32" i="1"/>
  <c r="AP32" i="1"/>
  <c r="AN32" i="1"/>
  <c r="AL32" i="1"/>
  <c r="AH32" i="1"/>
  <c r="AF32" i="1"/>
  <c r="AD32" i="1"/>
  <c r="AB32" i="1"/>
  <c r="Z32" i="1"/>
  <c r="X34" i="1"/>
  <c r="X32" i="1"/>
  <c r="V32" i="1"/>
  <c r="AV34" i="1"/>
  <c r="AT34" i="1"/>
  <c r="AR34" i="1"/>
  <c r="AP34" i="1"/>
  <c r="AN34" i="1"/>
  <c r="AL34" i="1"/>
  <c r="AJ34" i="1"/>
  <c r="AH34" i="1"/>
  <c r="AF34" i="1"/>
  <c r="AD34" i="1"/>
  <c r="AB34" i="1"/>
  <c r="Z34" i="1"/>
  <c r="AJ32" i="1"/>
  <c r="V34" i="1"/>
  <c r="T34" i="1"/>
  <c r="R34" i="1"/>
  <c r="P34" i="1"/>
  <c r="N34" i="1"/>
  <c r="L34" i="1"/>
  <c r="AX32" i="1"/>
  <c r="AV32" i="1"/>
  <c r="AV28" i="1"/>
  <c r="AT28" i="1"/>
  <c r="AR28" i="1"/>
  <c r="AP28" i="1"/>
  <c r="AN28" i="1"/>
  <c r="AL28" i="1"/>
  <c r="X28" i="1"/>
  <c r="AJ28" i="1"/>
  <c r="AH28" i="1"/>
  <c r="AF28" i="1"/>
  <c r="AD28" i="1"/>
  <c r="AB28" i="1"/>
  <c r="Z28" i="1"/>
  <c r="AX28" i="1"/>
  <c r="V28" i="1"/>
  <c r="T28" i="1"/>
  <c r="R28" i="1"/>
  <c r="P28" i="1"/>
  <c r="N28" i="1"/>
  <c r="L28" i="1"/>
  <c r="AX26" i="1"/>
  <c r="AV26" i="1"/>
  <c r="AT26" i="1"/>
  <c r="AN20" i="1"/>
  <c r="AT20" i="1"/>
  <c r="T22" i="1"/>
  <c r="AT22" i="1"/>
  <c r="AN22" i="1"/>
  <c r="AJ22" i="1"/>
  <c r="AF22" i="1"/>
  <c r="AB22" i="1"/>
  <c r="X22" i="1"/>
  <c r="P22" i="1"/>
  <c r="L22" i="1"/>
  <c r="AX20" i="1"/>
  <c r="AP20" i="1"/>
  <c r="AX22" i="1"/>
  <c r="AV22" i="1"/>
  <c r="AR22" i="1"/>
  <c r="AP22" i="1"/>
  <c r="AL22" i="1"/>
  <c r="AH22" i="1"/>
  <c r="AD22" i="1"/>
  <c r="Z22" i="1"/>
  <c r="V22" i="1"/>
  <c r="R22" i="1"/>
  <c r="N22" i="1"/>
  <c r="AV20" i="1"/>
  <c r="AR20" i="1"/>
  <c r="F10" i="1"/>
</calcChain>
</file>

<file path=xl/sharedStrings.xml><?xml version="1.0" encoding="utf-8"?>
<sst xmlns="http://schemas.openxmlformats.org/spreadsheetml/2006/main" count="1393" uniqueCount="637">
  <si>
    <t>「Ver.2・NISTEP正誤表（7月15日版）における状態」と「改訂重要度」のクロス集計表</t>
  </si>
  <si>
    <t>高</t>
  </si>
  <si>
    <t>中</t>
  </si>
  <si>
    <t>低</t>
  </si>
  <si>
    <t>状態の合計</t>
  </si>
  <si>
    <t>A</t>
  </si>
  <si>
    <t>NISTEP正誤表に対応する修正</t>
  </si>
  <si>
    <t>B</t>
  </si>
  <si>
    <t>Ver.2でサイレント修正</t>
  </si>
  <si>
    <t>C</t>
  </si>
  <si>
    <t>Ver.2で修正不十分</t>
  </si>
  <si>
    <t>D</t>
  </si>
  <si>
    <t>Ver.2で未修正</t>
  </si>
  <si>
    <t>E</t>
  </si>
  <si>
    <t>Ver.2で新規発生</t>
  </si>
  <si>
    <t>改訂重要度の合計</t>
  </si>
  <si>
    <t>改訂重要度</t>
  </si>
  <si>
    <t>高：</t>
  </si>
  <si>
    <t>データ、重要な数値、意味に影響する誤り</t>
  </si>
  <si>
    <t>中：</t>
  </si>
  <si>
    <t>読者の誤解を招くおそれのある誤り</t>
  </si>
  <si>
    <t>低：</t>
  </si>
  <si>
    <t>内容の解釈に影響しない誤字・体裁上の誤り（PDFしおりの不具合を含む）</t>
  </si>
  <si>
    <t>「Ver.2・NISTEP正誤表（7月15日版）における状態」と「改訂重要度」のユニットチャート</t>
  </si>
  <si>
    <t>Ver.2・NISTEP正誤表
（7月15日版）における状態</t>
  </si>
  <si>
    <t>資料</t>
  </si>
  <si>
    <t>PDFに
おけるページ</t>
  </si>
  <si>
    <t>書類内の
印字ページ等</t>
  </si>
  <si>
    <t>場所／位置／項目</t>
  </si>
  <si>
    <t>問題類型</t>
  </si>
  <si>
    <t>Ver.1の記載／状態</t>
  </si>
  <si>
    <t>Ver.2の記載／状態</t>
  </si>
  <si>
    <t>真正な正／推奨修正</t>
  </si>
  <si>
    <t>NISTEP正誤表
（7月15日版）</t>
  </si>
  <si>
    <t>検証先</t>
  </si>
  <si>
    <t>正誤表・項目ID</t>
  </si>
  <si>
    <t>正誤表上の区分</t>
  </si>
  <si>
    <t>書類・項目ID</t>
  </si>
  <si>
    <t>NISTEP正誤表（7月15日版）の「誤」</t>
  </si>
  <si>
    <t>NISTEP正誤表（7月15日版）の「正」</t>
  </si>
  <si>
    <t>Ver.2の実記載</t>
  </si>
  <si>
    <t>照合結果</t>
  </si>
  <si>
    <t>備考</t>
  </si>
  <si>
    <t>正誤表の版</t>
  </si>
  <si>
    <t>O-01</t>
  </si>
  <si>
    <t>概要</t>
  </si>
  <si>
    <t>p.1</t>
  </si>
  <si>
    <t>l.13</t>
  </si>
  <si>
    <t>S-02; F-15</t>
  </si>
  <si>
    <t>有効回答数3,769</t>
  </si>
  <si>
    <t>有効回答数3,790</t>
  </si>
  <si>
    <t>一致</t>
  </si>
  <si>
    <t>7月15日改訂と記載されているが、ウェブ魚拓に6月19日版あり</t>
  </si>
  <si>
    <t>https://nistep.repo.nii.ac.jp/records/2000295.1; https://nistep.repo.nii.ac.jp/records/2000295</t>
  </si>
  <si>
    <t>O-02</t>
  </si>
  <si>
    <t>p.3</t>
  </si>
  <si>
    <t>概要図表4</t>
  </si>
  <si>
    <t>S-03; F-16</t>
  </si>
  <si>
    <t>その他4.1</t>
  </si>
  <si>
    <t>その他4.1％</t>
  </si>
  <si>
    <t>O-03</t>
  </si>
  <si>
    <t>p.4</t>
  </si>
  <si>
    <t>l.2</t>
  </si>
  <si>
    <t>S-04; F-17</t>
  </si>
  <si>
    <t>20代（13.6％）</t>
  </si>
  <si>
    <t>20代（13.8％）</t>
  </si>
  <si>
    <t>O-04</t>
  </si>
  <si>
    <t>p.13</t>
  </si>
  <si>
    <t>概要図表23</t>
  </si>
  <si>
    <t>S-05; F-18</t>
  </si>
  <si>
    <t>2021年3月時点</t>
  </si>
  <si>
    <t>2022年3月時点</t>
  </si>
  <si>
    <t>O-05</t>
  </si>
  <si>
    <t>p.17</t>
  </si>
  <si>
    <t>l.5</t>
  </si>
  <si>
    <t>S-06; F-19</t>
  </si>
  <si>
    <t>所得水準低い</t>
  </si>
  <si>
    <t>所得水準が低い</t>
  </si>
  <si>
    <t>O-06</t>
  </si>
  <si>
    <t>p.18</t>
  </si>
  <si>
    <t>l.3</t>
  </si>
  <si>
    <t>S-07; F-20</t>
  </si>
  <si>
    <t>O-07</t>
  </si>
  <si>
    <t>本編</t>
  </si>
  <si>
    <t>l.12</t>
  </si>
  <si>
    <t>F-22</t>
  </si>
  <si>
    <t>2024年に実施した（概要図表1）</t>
  </si>
  <si>
    <t>2023年に実施した（図表1-1）</t>
  </si>
  <si>
    <t>表面上一致・正が不十分</t>
  </si>
  <si>
    <t>実際の図題は「図1-1」であり「図表1-1」は不一致。</t>
  </si>
  <si>
    <t>O-08</t>
  </si>
  <si>
    <t>F-23</t>
  </si>
  <si>
    <t>調査依頼数13,669名、回答数3,769</t>
  </si>
  <si>
    <t>調査対象者数15,837名、有効回答数3,790</t>
  </si>
  <si>
    <t>O-09</t>
  </si>
  <si>
    <t>p.10</t>
  </si>
  <si>
    <t>図3-4</t>
  </si>
  <si>
    <t>F-25</t>
  </si>
  <si>
    <t>O-10</t>
  </si>
  <si>
    <t>F-26</t>
  </si>
  <si>
    <t>O-11</t>
  </si>
  <si>
    <t>p.23</t>
  </si>
  <si>
    <t>図6-10</t>
  </si>
  <si>
    <t>F-27</t>
  </si>
  <si>
    <t>DC1：人文1.4％、社会1.4％、その他1.4％</t>
  </si>
  <si>
    <t>DC1：人文7.6％、社会2.3％、その他3.0％</t>
  </si>
  <si>
    <t>一致（ただし同一文言行あり）</t>
  </si>
  <si>
    <t>正誤表は「DC1に採用された」を誤・正双方に記載しており、その行自体は修正ではない。</t>
  </si>
  <si>
    <t>O-12</t>
  </si>
  <si>
    <t>参2 p.1</t>
  </si>
  <si>
    <t>F-43</t>
  </si>
  <si>
    <t>令和3年3月</t>
  </si>
  <si>
    <t>令和4年3月</t>
  </si>
  <si>
    <t>一致・正が不十分</t>
  </si>
  <si>
    <t>年度内修了者数を「3月の卒業者」と表現する点が残る。</t>
  </si>
  <si>
    <t>ウェブ魚拓の6月19日版には記載がなかった7月15日版の新項目</t>
  </si>
  <si>
    <t>区分</t>
  </si>
  <si>
    <t>項目</t>
  </si>
  <si>
    <t>定義・内容</t>
  </si>
  <si>
    <t>状態区分</t>
  </si>
  <si>
    <t>NISTEP正誤表（7月15日版）に対応する修正</t>
  </si>
  <si>
    <t>正誤表に掲載され、Ver.2の実記載が対応</t>
  </si>
  <si>
    <t>Ver.1から修正されたがNISTEP正誤表（7月15日版）に未掲載</t>
  </si>
  <si>
    <t>一部は変更されたが、真正な訂正として不足・不整合が残る</t>
  </si>
  <si>
    <t>Ver.2にも誤記・不整合が残る</t>
  </si>
  <si>
    <t>Ver.2の編集により新たな誤り・不整合が生じた</t>
  </si>
  <si>
    <t>解釈上の誤解を生じない単純な誤字、脱字、文法・体裁の誤り</t>
  </si>
  <si>
    <t>低（PDFしおり）</t>
  </si>
  <si>
    <t>PDFしおりの順序、階層、リンク先、作業用名称等の不整合</t>
  </si>
  <si>
    <t>包括的正誤表へ統合</t>
  </si>
  <si>
    <t>ページ表記</t>
  </si>
  <si>
    <t>PDFにおけるページ</t>
  </si>
  <si>
    <t>PDFファイルの先頭から数えた通算ページ</t>
  </si>
  <si>
    <t>しおり項目は「しおり」と記載</t>
  </si>
  <si>
    <t>書類内の印字ページ等</t>
  </si>
  <si>
    <t>紙面に印字されたページや、要旨・前付・参考資料内の位置</t>
  </si>
  <si>
    <t>半角数字のみの場合は「（印字）」を付加</t>
  </si>
  <si>
    <t>Ver.1</t>
  </si>
  <si>
    <t>https://nistep.repo.nii.ac.jp/records/2000295.1</t>
  </si>
  <si>
    <t>直接Ver.1にアクセスできるURL</t>
  </si>
  <si>
    <t>https://nistep.repo.nii.ac.jp/records/2000295</t>
  </si>
  <si>
    <t>次版公開後は最新版を指す可能性がある</t>
  </si>
  <si>
    <t>両版併記</t>
  </si>
  <si>
    <t>セミコロン区切りで記載</t>
  </si>
  <si>
    <t>方法</t>
  </si>
  <si>
    <t>PDF本文差分</t>
  </si>
  <si>
    <t>Ver.1とVer.2のページ単位テキストを照合</t>
  </si>
  <si>
    <t>文字列差分だけでなく周辺文脈も確認</t>
  </si>
  <si>
    <t>ページ画像照合</t>
  </si>
  <si>
    <t>図、表、グラフ、スライド、配置、ラベル重なりを目視照合</t>
  </si>
  <si>
    <t>テキスト抽出で把握できない変更を確認</t>
  </si>
  <si>
    <t>PDF構造照合</t>
  </si>
  <si>
    <t>しおり階層、無効リンク、作業用・重複しおりを確認</t>
  </si>
  <si>
    <t>しおり項目は包括的正誤表に統合</t>
  </si>
  <si>
    <t>外部公式情報</t>
  </si>
  <si>
    <t>第7期科学技術・イノベーション基本計画及び学校基本調査の時点・統計期間を確認</t>
  </si>
  <si>
    <t>外部根拠を用いる行は検証先に追加</t>
  </si>
  <si>
    <t>留意</t>
  </si>
  <si>
    <t>真正な正</t>
  </si>
  <si>
    <t>単なるVer.2の記載ではなく、図表・調査設計・公式統計・政策時点と整合する推奨訂正</t>
  </si>
  <si>
    <t>判断を伴う項目は根拠欄に明示</t>
  </si>
  <si>
    <t>使用資料</t>
  </si>
  <si>
    <t>NISTEP-RM356-PressJ_ver1.pdf</t>
  </si>
  <si>
    <t>報道発表 Ver.1</t>
  </si>
  <si>
    <t>NISTEP-RM356-PressJ_ver2.pdf</t>
  </si>
  <si>
    <t>報道発表 Ver.2</t>
  </si>
  <si>
    <t>NISTEP-RM356-SummaryJ_ver1.pdf</t>
  </si>
  <si>
    <t>概要 Ver.1</t>
  </si>
  <si>
    <t>NISTEP-RM356-SummaryJ_ver2.pdf</t>
  </si>
  <si>
    <t>概要 Ver.2</t>
  </si>
  <si>
    <t>NISTEP-RM356-FullJ_ver1.pdf</t>
  </si>
  <si>
    <t>報告書全文 Ver.1</t>
  </si>
  <si>
    <t>NISTEP-RM356-FullJ_ver2.pdf</t>
  </si>
  <si>
    <t>報告書全文 Ver.2</t>
  </si>
  <si>
    <t>NISTEP-RM356-AbstractE_ver1.pdf</t>
  </si>
  <si>
    <t>英文要旨 Ver.1</t>
  </si>
  <si>
    <t>NISTEP-RM356-AbstractE_ver2.pdf</t>
  </si>
  <si>
    <t>英文要旨 Ver.2</t>
  </si>
  <si>
    <t>NISTEP-RM356-errata_ver2_0619更新表記.pdf</t>
  </si>
  <si>
    <r>
      <t>NISTEP</t>
    </r>
    <r>
      <rPr>
        <sz val="9"/>
        <rFont val="ＭＳ ゴシック"/>
        <family val="3"/>
      </rPr>
      <t>正誤表（</t>
    </r>
    <r>
      <rPr>
        <sz val="9"/>
        <rFont val="Arial"/>
        <family val="2"/>
      </rPr>
      <t>6</t>
    </r>
    <r>
      <rPr>
        <sz val="9"/>
        <rFont val="ＭＳ ゴシック"/>
        <family val="3"/>
      </rPr>
      <t>月</t>
    </r>
    <r>
      <rPr>
        <sz val="9"/>
        <rFont val="Arial"/>
        <family val="2"/>
      </rPr>
      <t>19</t>
    </r>
    <r>
      <rPr>
        <sz val="9"/>
        <rFont val="ＭＳ ゴシック"/>
        <family val="3"/>
      </rPr>
      <t>日版）</t>
    </r>
  </si>
  <si>
    <t>正誤表 ウェブ魚拓版 2026年7月4日 18:41取得</t>
  </si>
  <si>
    <t>https://gyo.tc/https://nistep.repo.nii.ac.jp/record/2000295/files/NISTEP-RM356-errata.pdf</t>
  </si>
  <si>
    <t>NISTEP-RM356-errata_ver2_0715更新表記.pdf</t>
  </si>
  <si>
    <t>NISTEP正誤表（7月15日版）</t>
  </si>
  <si>
    <t>外部根拠</t>
  </si>
  <si>
    <t>第7期科学技術・イノベーション基本計画</t>
  </si>
  <si>
    <t>2026年3月27日閣議決定・2026年度開始</t>
  </si>
  <si>
    <t>https://www8.cao.go.jp/cstp/kihonkeikaku/index7.html</t>
  </si>
  <si>
    <t>学校基本調査</t>
  </si>
  <si>
    <t>15,837人の統計期間は2021年度（2021年4月1日～2022年3月31日）として扱う</t>
  </si>
  <si>
    <t>https://www.e-stat.go.jp/</t>
  </si>
  <si>
    <t>A：NISTEP正誤表（7月15日版）に対応する修正</t>
  </si>
  <si>
    <t>S-02</t>
  </si>
  <si>
    <t>概要（単独PDF）</t>
  </si>
  <si>
    <t>（印字）1</t>
  </si>
  <si>
    <t>概要1 回収状況</t>
  </si>
  <si>
    <t>重要な数値</t>
  </si>
  <si>
    <t>掲載（概要）</t>
  </si>
  <si>
    <t>報道発表・調査概要の3,790と整合。</t>
  </si>
  <si>
    <t>S-03</t>
  </si>
  <si>
    <t>（印字）3</t>
  </si>
  <si>
    <t>単位欠落</t>
  </si>
  <si>
    <t>その他, 4.1（％記号なし）</t>
  </si>
  <si>
    <t>その他 4.1％</t>
  </si>
  <si>
    <t>円グラフの割合表示。</t>
  </si>
  <si>
    <t>S-04</t>
  </si>
  <si>
    <t>（印字）4</t>
  </si>
  <si>
    <t>概要3 本文</t>
  </si>
  <si>
    <t>概要図表6のTOTALは13.8％。</t>
  </si>
  <si>
    <t>S-05</t>
  </si>
  <si>
    <t>（印字）13</t>
  </si>
  <si>
    <t>概要図表23 図題</t>
  </si>
  <si>
    <t>調査時点</t>
  </si>
  <si>
    <t>博士号取得状況（2021年3月時点）</t>
  </si>
  <si>
    <t>博士号取得状況（2022年3月時点）</t>
  </si>
  <si>
    <t>2021年度修了者の修了時点は2022年3月が基本。</t>
  </si>
  <si>
    <t>S-06</t>
  </si>
  <si>
    <t>（印字）17</t>
  </si>
  <si>
    <t>概要13 本文</t>
  </si>
  <si>
    <t>脱字</t>
  </si>
  <si>
    <t>全体的な所得水準低いことがわかった</t>
  </si>
  <si>
    <t>全体的な所得水準が低いことがわかった</t>
  </si>
  <si>
    <t>助詞「が」の脱落。</t>
  </si>
  <si>
    <t>S-07</t>
  </si>
  <si>
    <t>（印字）18</t>
  </si>
  <si>
    <t>概要14 本文</t>
  </si>
  <si>
    <t>「両親、親族」(5.1％)</t>
  </si>
  <si>
    <t>「両親、親族」(15.1％)</t>
  </si>
  <si>
    <t>概要図表33および本編の15.1％と整合。</t>
  </si>
  <si>
    <t>F-15</t>
  </si>
  <si>
    <t>報告書全文</t>
  </si>
  <si>
    <t>概要1</t>
  </si>
  <si>
    <t>単独概要S-02と同一。</t>
  </si>
  <si>
    <t>F-16</t>
  </si>
  <si>
    <t>概要3</t>
  </si>
  <si>
    <t>その他, 4.1</t>
  </si>
  <si>
    <t>単独概要S-03と同一。</t>
  </si>
  <si>
    <t>F-17</t>
  </si>
  <si>
    <t>概要4</t>
  </si>
  <si>
    <t>単独概要S-04と同一。</t>
  </si>
  <si>
    <t>F-18</t>
  </si>
  <si>
    <t>概要13</t>
  </si>
  <si>
    <t>単独概要S-05と同一。</t>
  </si>
  <si>
    <t>F-19</t>
  </si>
  <si>
    <t>概要17</t>
  </si>
  <si>
    <t>単独概要S-06と同一。</t>
  </si>
  <si>
    <t>F-20</t>
  </si>
  <si>
    <t>概要18</t>
  </si>
  <si>
    <t>単独概要S-07と同一。</t>
  </si>
  <si>
    <t>本編1</t>
  </si>
  <si>
    <t>重要な数値・母集団</t>
  </si>
  <si>
    <t>掲載（本編）</t>
  </si>
  <si>
    <t>対象者数・有効回答数を訂正。</t>
  </si>
  <si>
    <t>本編10 図3-4</t>
  </si>
  <si>
    <t>概要図表4と同じ。</t>
  </si>
  <si>
    <t>本編13</t>
  </si>
  <si>
    <t>図3-10と整合。</t>
  </si>
  <si>
    <t>本編23 図6-10</t>
  </si>
  <si>
    <t>図中データ</t>
  </si>
  <si>
    <t>Ver.1は各行合計が100％にならず、概要図表17とも不一致。</t>
  </si>
  <si>
    <t>B：Ver.2でサイレント修正</t>
  </si>
  <si>
    <t>P-02</t>
  </si>
  <si>
    <t>報道発表</t>
  </si>
  <si>
    <t>（印字）2</t>
  </si>
  <si>
    <t>ポイント2（借入金）</t>
  </si>
  <si>
    <t>境界値・数値表現</t>
  </si>
  <si>
    <t>76.3％が50万円以下</t>
  </si>
  <si>
    <t>76.3％が50万円未満</t>
  </si>
  <si>
    <t>未掲載</t>
  </si>
  <si>
    <t>図の区分は「50万円未満」であり、「以下」では50万円ちょうどを含むため意味が変わる。</t>
  </si>
  <si>
    <t>P-03</t>
  </si>
  <si>
    <t>ポイント2（所得）</t>
  </si>
  <si>
    <t>重複表現</t>
  </si>
  <si>
    <t>博士課程修了後1.5年後の収入</t>
  </si>
  <si>
    <t>博士課程修了1.5年後の収入</t>
  </si>
  <si>
    <t>博士課程修了1.5年後の収入／修了後1.5年時点の収入</t>
  </si>
  <si>
    <t>「後」が重複。</t>
  </si>
  <si>
    <t>P-04</t>
  </si>
  <si>
    <t>ポイント2（所得・分野）</t>
  </si>
  <si>
    <t>分類名</t>
  </si>
  <si>
    <t>人文科学、社会学、農学分野</t>
  </si>
  <si>
    <t>人文、社会、農学分野</t>
  </si>
  <si>
    <t>「社会学」は「社会科学」内の一分野で、調査の分野区分と一致しない。</t>
  </si>
  <si>
    <t>P-05</t>
  </si>
  <si>
    <t>ポイント2（所得・境界）</t>
  </si>
  <si>
    <t>収入100万円以下</t>
  </si>
  <si>
    <t>収入100万円未満</t>
  </si>
  <si>
    <t>所得表の区分は「50万円以上100万円未満」までであり、100万円ちょうどを含まない。</t>
  </si>
  <si>
    <t>（印字）6</t>
  </si>
  <si>
    <t>借入金スライド 説明枠</t>
  </si>
  <si>
    <t>図と説明の不一致</t>
  </si>
  <si>
    <t>全体の平均では400-500万円が最も多い／保健分野では1000万円を超える割合が4割弱</t>
  </si>
  <si>
    <t>借入金の区分・割合を説明する文章に差替え</t>
  </si>
  <si>
    <t>博士課程修了時の借入金額は、全体では50万円未満が最も多い（76.3％）等</t>
  </si>
  <si>
    <t>借入金の図に所得の説明が掲載されていた。Ver.2で全面差替え。</t>
  </si>
  <si>
    <t>P-11</t>
  </si>
  <si>
    <t>（印字）7</t>
  </si>
  <si>
    <t>学位取得状況スライド 第2 bullet</t>
  </si>
  <si>
    <t>社会（71.0％）</t>
  </si>
  <si>
    <t>社会（70.1％）</t>
  </si>
  <si>
    <t>同ページのグラフでは70.1％。</t>
  </si>
  <si>
    <t>P-17</t>
  </si>
  <si>
    <t>（印字）8</t>
  </si>
  <si>
    <t>年収スライド 第3 bullet</t>
  </si>
  <si>
    <t>人文では収入100万円以下が1割程度存在（12.8％）</t>
  </si>
  <si>
    <t>人文では収入100万円未満が1割程度存在（12.8％）</t>
  </si>
  <si>
    <t>年収区分の境界は「100万円未満」であり、100万円ちょうどを含まない。</t>
  </si>
  <si>
    <t>F-03</t>
  </si>
  <si>
    <t>要旨2</t>
  </si>
  <si>
    <t>日本語要旨ではVer.2で修正。</t>
  </si>
  <si>
    <t>F-04</t>
  </si>
  <si>
    <t>対象集団</t>
  </si>
  <si>
    <t>博士号取得者の雇用先</t>
  </si>
  <si>
    <t>博士課程修了者の雇用先</t>
  </si>
  <si>
    <t>博士号取得の有無を問わない調査対象と本文図9-7に合わせた修正。</t>
  </si>
  <si>
    <t>F-10</t>
  </si>
  <si>
    <t>図表目次</t>
  </si>
  <si>
    <t>概要図表23（2021年3月時点）</t>
  </si>
  <si>
    <t>概要図表23（2022年3月時点）</t>
  </si>
  <si>
    <t>概要本体の公式修正に伴う目次側の修正だが正誤表未掲載。</t>
  </si>
  <si>
    <t>F-11</t>
  </si>
  <si>
    <t>不要な括弧</t>
  </si>
  <si>
    <t>概要図表37 …施策）</t>
  </si>
  <si>
    <t>概要図表37 …施策</t>
  </si>
  <si>
    <t>末尾の閉じ括弧を削除。</t>
  </si>
  <si>
    <t>F-12</t>
  </si>
  <si>
    <t>重複語</t>
  </si>
  <si>
    <t>図6-31 …（研究分野別別）</t>
  </si>
  <si>
    <t>図6-31 …（研究分野別）</t>
  </si>
  <si>
    <t>「別」の重複。</t>
  </si>
  <si>
    <t>F-13</t>
  </si>
  <si>
    <t>概念・図題</t>
  </si>
  <si>
    <t>図9-11 現在の雇用先の職種（アカデミア以外）</t>
  </si>
  <si>
    <t>図9-11 現在の雇用先の業種（アカデミア以外）</t>
  </si>
  <si>
    <t>図は産業分類であり職種ではない。</t>
  </si>
  <si>
    <t>F-24</t>
  </si>
  <si>
    <t>本編5</t>
  </si>
  <si>
    <t>図表参照</t>
  </si>
  <si>
    <t>属性説明の参照が（図2-3）、設置者別が（図2-4）</t>
  </si>
  <si>
    <t>設置者別説明末尾を（図2-2）に統合</t>
  </si>
  <si>
    <t>属性と設置者別を含む図2-2を参照</t>
  </si>
  <si>
    <t>Ver.1の参照番号は実際の図表構成と合わない。</t>
  </si>
  <si>
    <t>F-50</t>
  </si>
  <si>
    <t>（印字）10</t>
  </si>
  <si>
    <t>3－2 第1段落（図3-3参照）</t>
  </si>
  <si>
    <t>（図表3-3）</t>
  </si>
  <si>
    <t>（図3-3）</t>
  </si>
  <si>
    <t>直後の図題および図表目次は「図3-3」。</t>
  </si>
  <si>
    <t>F-30</t>
  </si>
  <si>
    <t>本編44</t>
  </si>
  <si>
    <t>括弧・引用符</t>
  </si>
  <si>
    <t>…「医師」（17.0％）、製造技術者（開発）」（6.1％）</t>
  </si>
  <si>
    <t>…「医師」（17.0％）、「製造技術者（開発）」（6.1％）</t>
  </si>
  <si>
    <t>開きかぎ括弧を追加。</t>
  </si>
  <si>
    <t>F-31</t>
  </si>
  <si>
    <t>本編44 図9-11</t>
  </si>
  <si>
    <t>現在の雇用先の職種（アカデミア以外）</t>
  </si>
  <si>
    <t>現在の雇用先の業種（アカデミア以外）</t>
  </si>
  <si>
    <t>図表目次F-13と同じ修正。</t>
  </si>
  <si>
    <t>F-32</t>
  </si>
  <si>
    <t>本編51</t>
  </si>
  <si>
    <t>語句欠落</t>
  </si>
  <si>
    <t>およそ3分の1がポスドとなっていた</t>
  </si>
  <si>
    <t>およそ3分の1がポスドクとなっていた</t>
  </si>
  <si>
    <t>「ク」の脱落。</t>
  </si>
  <si>
    <t>F-34</t>
  </si>
  <si>
    <t>本編56</t>
  </si>
  <si>
    <t>回答区分</t>
  </si>
  <si>
    <t>人文分野において関連があると回答した者50.2％</t>
  </si>
  <si>
    <t>人文分野において強く関連があると回答した者50.2％</t>
  </si>
  <si>
    <t>人文分野において「強く関連している」と回答した者の割合が50.2％</t>
  </si>
  <si>
    <t>50.2％は図14-2の回答区分「強く関連している」の割合。</t>
  </si>
  <si>
    <t>F-35</t>
  </si>
  <si>
    <t>本編56 図14-3</t>
  </si>
  <si>
    <t>集計条件</t>
  </si>
  <si>
    <t>除外条件の注記なし</t>
  </si>
  <si>
    <t>注）不明、未回答を除く</t>
  </si>
  <si>
    <t>分母・除外条件の明示を追加。</t>
  </si>
  <si>
    <t>F-36</t>
  </si>
  <si>
    <t>本編57</t>
  </si>
  <si>
    <t>記号重複</t>
  </si>
  <si>
    <t>最も高く79.7％％</t>
  </si>
  <si>
    <t>最も高く79.7％</t>
  </si>
  <si>
    <t>％が二重。</t>
  </si>
  <si>
    <t>F-37</t>
  </si>
  <si>
    <t>句読点・文法</t>
  </si>
  <si>
    <t>（61.9％）、が続いた／困難に対して（行切れ）</t>
  </si>
  <si>
    <t>（61.9％）が続いた／困難に対して</t>
  </si>
  <si>
    <t>余分な読点と語の分断を修正。</t>
  </si>
  <si>
    <t>F-39</t>
  </si>
  <si>
    <t>本編64 図16-10</t>
  </si>
  <si>
    <t>データ表示・可読性</t>
  </si>
  <si>
    <t>図題が横軸目盛と重なり、特許出願の1.0・0.6等のラベルも重なって判読困難</t>
  </si>
  <si>
    <t>図題を上部へ移動し、ラベルを分離</t>
  </si>
  <si>
    <t>Ver.2の配置</t>
  </si>
  <si>
    <t>数値ラベルの重なりはデータ読取りを妨げる。</t>
  </si>
  <si>
    <t>F-40</t>
  </si>
  <si>
    <t>本編66 図17-1</t>
  </si>
  <si>
    <t>図表可読性</t>
  </si>
  <si>
    <t>図題が棒グラフ上部の数値・目盛に重なる</t>
  </si>
  <si>
    <t>図題をグラフ上部に分離</t>
  </si>
  <si>
    <t>図題とデータラベルの重なりを解消。</t>
  </si>
  <si>
    <t>F-41</t>
  </si>
  <si>
    <t>本編67</t>
  </si>
  <si>
    <t>研究者といて安定的なポジションを得たい</t>
  </si>
  <si>
    <t>研究者として安定的なポジションを得たい</t>
  </si>
  <si>
    <t>「し」の脱落。</t>
  </si>
  <si>
    <t>F-42</t>
  </si>
  <si>
    <t>本編74</t>
  </si>
  <si>
    <t>政策時点</t>
  </si>
  <si>
    <t>現在進められている第7期…策定に向けた議論</t>
  </si>
  <si>
    <t>今年度からスタートした第7期基本計画の下でも…</t>
  </si>
  <si>
    <t>2026年3月27日閣議決定・2026年度開始のため、Ver.1は公表時点で旧い。</t>
  </si>
  <si>
    <t>https://nistep.repo.nii.ac.jp/records/2000295.1; https://nistep.repo.nii.ac.jp/records/2000295; https://www8.cao.go.jp/cstp/kihonkeikaku/index7.html</t>
  </si>
  <si>
    <t>C：Ver.2で修正不十分</t>
  </si>
  <si>
    <t>S-01</t>
  </si>
  <si>
    <t>概要1 政策計画</t>
  </si>
  <si>
    <t>第6期基本計画に基づく対策を「進めている」</t>
  </si>
  <si>
    <t>第6期基本計画に基づく対策を「進めてきた」</t>
  </si>
  <si>
    <t>第7期基本計画の決定・開始を明示し、必要に応じ第6期を過去の取組として説明</t>
  </si>
  <si>
    <t>時制は修正されたが、現行の第7期基本計画への更新がない。</t>
  </si>
  <si>
    <t>F-14</t>
  </si>
  <si>
    <t>第6期基本計画…対策を進めている</t>
  </si>
  <si>
    <t>第6期基本計画…対策を進めてきた</t>
  </si>
  <si>
    <t>第7期基本計画の決定・開始を反映</t>
  </si>
  <si>
    <t>単独概要S-01と同一。</t>
  </si>
  <si>
    <t>F-21</t>
  </si>
  <si>
    <t>第6期…支援施策が展開されている</t>
  </si>
  <si>
    <t>第6期…支援施策が展開されてきた</t>
  </si>
  <si>
    <t>第7期基本計画の現行状況を反映し、第6期施策は過去形で位置付ける</t>
  </si>
  <si>
    <t>時制のみ修正。現行計画への更新が不足。</t>
  </si>
  <si>
    <t>調査年・参照</t>
  </si>
  <si>
    <t>調査を2024年に実施した（概要図表1）</t>
  </si>
  <si>
    <t>調査を2023年に実施した（図表1-1）</t>
  </si>
  <si>
    <t>調査を2023年に実施した（図1-1）</t>
  </si>
  <si>
    <t>調査年は修正されたが、実際の図題は「図1-1」であり「図表1-1」は不一致。</t>
  </si>
  <si>
    <t>参考資料2 p.1</t>
  </si>
  <si>
    <t>統計期間</t>
  </si>
  <si>
    <t>令和3年3月の大学院博士課程卒業者数は15,837人</t>
  </si>
  <si>
    <t>令和4年3月の大学院博士課程卒業者数は15,837人</t>
  </si>
  <si>
    <t>令和3年度（2021年4月1日-2022年3月31日）の大学院博士課程修了者数は15,837人</t>
  </si>
  <si>
    <t>年の訂正方向は妥当だが、学校基本調査の年度内修了者を「3月の卒業者」と限定する表現は不正確。</t>
  </si>
  <si>
    <t>https://nistep.repo.nii.ac.jp/records/2000295.1; https://nistep.repo.nii.ac.jp/records/2000295; https://www.e-stat.go.jp/</t>
  </si>
  <si>
    <t>F-44</t>
  </si>
  <si>
    <t>用語・修正不十分</t>
  </si>
  <si>
    <t>回収数（2か所）／回収率／回収者</t>
  </si>
  <si>
    <t>回収数（2か所）は残存／回答率／回答者</t>
  </si>
  <si>
    <t>回答数（2か所）／回答率／回答者</t>
  </si>
  <si>
    <t>「回収率」「回収者」は修正されたが、「回収数」が2か所残る。</t>
  </si>
  <si>
    <t>D：Ver.2で未修正</t>
  </si>
  <si>
    <t>P-01</t>
  </si>
  <si>
    <t>ポイント1（学費免除）</t>
  </si>
  <si>
    <t>博士課程在籍中学費免除がなかった</t>
  </si>
  <si>
    <t>同左（未修正）</t>
  </si>
  <si>
    <t>博士課程在籍中の学費免除がなかった</t>
  </si>
  <si>
    <t>助詞「の」の脱落。意味は推測できるが文法上の誤り。</t>
  </si>
  <si>
    <t>P-06</t>
  </si>
  <si>
    <t>調査方法 冒頭</t>
  </si>
  <si>
    <t>今回は修了後1.5年後の初回調査</t>
  </si>
  <si>
    <t>今回は修了1.5年後の初回調査／修了後1.5年時点の初回調査</t>
  </si>
  <si>
    <t>P.2と同種の「後」の重複が調査方法にも残る。</t>
  </si>
  <si>
    <t>P-07</t>
  </si>
  <si>
    <t>（印字）5</t>
  </si>
  <si>
    <t>学費免除スライド 第1 bullet</t>
  </si>
  <si>
    <t>助詞</t>
  </si>
  <si>
    <t>全体で54.7％は「免除はなかった」と回答</t>
  </si>
  <si>
    <t>全体で54.7％が「免除はなかった」と回答</t>
  </si>
  <si>
    <t>割合を主語とするため「が」が自然。</t>
  </si>
  <si>
    <t>P-09</t>
  </si>
  <si>
    <t>研究・教育活動スライド 図題</t>
  </si>
  <si>
    <t>図題とデータの不一致</t>
  </si>
  <si>
    <t>図11 研究分野別博士号取得者の収入分布（2021コホート）</t>
  </si>
  <si>
    <t>博士課程在籍中に経験した研究・教育活動（研究分野別）等、図の内容に対応する図題</t>
  </si>
  <si>
    <t>棒グラフは共同研究・国際共同研究等の参加割合であり、収入分布ではない。</t>
  </si>
  <si>
    <t>P-10</t>
  </si>
  <si>
    <t>研究・教育活動スライド 第4 bullet</t>
  </si>
  <si>
    <t>助詞・重複</t>
  </si>
  <si>
    <t>人文分野は産業界との共同研究割合は低い</t>
  </si>
  <si>
    <t>人文分野では産業界との共同研究割合が低い</t>
  </si>
  <si>
    <t>「は」が重複。</t>
  </si>
  <si>
    <t>P-12</t>
  </si>
  <si>
    <t>修了後1.5年後は全体で約9割</t>
  </si>
  <si>
    <t>修了1.5年後は全体で約9割／修了後1.5年時点では全体で約9割</t>
  </si>
  <si>
    <t>本文P.2は修正されたがスライド側には残存。</t>
  </si>
  <si>
    <t>P-13</t>
  </si>
  <si>
    <t>就職先変化スライド 図題</t>
  </si>
  <si>
    <t>研究分野別博士号取得者の就職先</t>
  </si>
  <si>
    <t>研究分野別博士課程修了者の就職先</t>
  </si>
  <si>
    <t>本編図9-7は「博士課程修了後の雇用先機関」で、博士号取得者だけに限定した図ではない。</t>
  </si>
  <si>
    <t>P-14</t>
  </si>
  <si>
    <t>年収スライド 第1 bullet</t>
  </si>
  <si>
    <t>統計用語</t>
  </si>
  <si>
    <t>全体の平均では400-500万円が最も多い</t>
  </si>
  <si>
    <t>全体では400-500万円の割合が最も高い</t>
  </si>
  <si>
    <t>最頻階級を「平均」と表現しており、統計的意味が異なる。</t>
  </si>
  <si>
    <t>P-15</t>
  </si>
  <si>
    <t>年収スライド 第2 bullet</t>
  </si>
  <si>
    <t>1000万円を超えると回答した割合が37.8％</t>
  </si>
  <si>
    <t>1,000万円以上と回答した割合が37.8％</t>
  </si>
  <si>
    <t>37.8％は1,000-1,200、1,200-1,500、1,500以上の合計で、1,000万円を含む。</t>
  </si>
  <si>
    <t>P-16</t>
  </si>
  <si>
    <t>調査の目的（政策計画）</t>
  </si>
  <si>
    <t>第6期基本計画の記述を現在進行形で説明</t>
  </si>
  <si>
    <t>第7期基本計画が2026年3月27日に閣議決定され、2026年度から開始した状況を反映した記述</t>
  </si>
  <si>
    <t>公表日は2026年5月29日。現行計画の状況を反映しないと政策の現況を誤認させ得る。</t>
  </si>
  <si>
    <t>S-08</t>
  </si>
  <si>
    <t>用語不統一</t>
  </si>
  <si>
    <t>学生分類別</t>
  </si>
  <si>
    <t>学生類型別（報告書内の用語に統一）</t>
  </si>
  <si>
    <t>本文・図表の「学生類型」と不統一。</t>
  </si>
  <si>
    <t>F-02</t>
  </si>
  <si>
    <t>要旨1</t>
  </si>
  <si>
    <t>報道発表P.1と同じ脱字。</t>
  </si>
  <si>
    <t>F-05</t>
  </si>
  <si>
    <t>日本語要旨には残存。</t>
  </si>
  <si>
    <t>F-06</t>
  </si>
  <si>
    <t>所得階級との不整合。</t>
  </si>
  <si>
    <t>F-07</t>
  </si>
  <si>
    <t>英文要旨（単独・全文内）</t>
  </si>
  <si>
    <t>英文要旨2</t>
  </si>
  <si>
    <t>翻訳・境界値</t>
  </si>
  <si>
    <t>¥500,000 or less</t>
  </si>
  <si>
    <t>less than ¥500,000</t>
  </si>
  <si>
    <t>日本語Ver.2は「50万円未満」に修正されたが英文要旨は更新されていない。</t>
  </si>
  <si>
    <t>F-08</t>
  </si>
  <si>
    <t>英文要旨3</t>
  </si>
  <si>
    <t>¥1,000,000 or less</t>
  </si>
  <si>
    <t>less than ¥1,000,000</t>
  </si>
  <si>
    <t>所得階級は100万円未満。</t>
  </si>
  <si>
    <t>F-09</t>
  </si>
  <si>
    <t>英文要旨2（雇用先）</t>
  </si>
  <si>
    <t>翻訳・対象集団</t>
  </si>
  <si>
    <t>doctoral degree holders entering industry</t>
  </si>
  <si>
    <t>doctoral program completers/graduates entering industry</t>
  </si>
  <si>
    <t>日本語要旨はVer.2で「博士課程修了者」に修正されたが英文はdegree holdersのまま。</t>
  </si>
  <si>
    <t>F-28</t>
  </si>
  <si>
    <t>本編29</t>
  </si>
  <si>
    <t>割合が半数近くに上ることがわかた</t>
  </si>
  <si>
    <t>割合が半数近くに上ることがわかった</t>
  </si>
  <si>
    <t>促音「っ」の脱落。</t>
  </si>
  <si>
    <t>F-29</t>
  </si>
  <si>
    <t>語句脱落・意味</t>
  </si>
  <si>
    <t>同じ業種の別組織への就職度合いが増した</t>
  </si>
  <si>
    <t>同じ業種の別組織への就職志望度合いが増した</t>
  </si>
  <si>
    <t>図6-21の選択肢には「就職志望度合い」。本文は「志望」が抜け、実際の就職が増えたように読める。</t>
  </si>
  <si>
    <t>F-33</t>
  </si>
  <si>
    <t>本編53</t>
  </si>
  <si>
    <t>誤解を招く表現</t>
  </si>
  <si>
    <t>5年ないし3年任期で雇用される者</t>
  </si>
  <si>
    <t>「5年以上6年未満」（25.6％）が最も多く、次いで「3年以上4年未満」（17.5％）であった</t>
  </si>
  <si>
    <t>図13-4の任期区分と割合を直接記述する方が明確。</t>
  </si>
  <si>
    <t>F-38</t>
  </si>
  <si>
    <t>不要な読点</t>
  </si>
  <si>
    <t>外国語に関する能力の向上、に言及した</t>
  </si>
  <si>
    <t>外国語に関する能力の向上に言及した</t>
  </si>
  <si>
    <t>助詞の直前の読点が不自然。</t>
  </si>
  <si>
    <t>F-45</t>
  </si>
  <si>
    <t>3－2 第1段落（社会人経験）</t>
  </si>
  <si>
    <t>調査時点・意味</t>
  </si>
  <si>
    <t>博士課程在籍時における社会人経験の有無を尋ねたところ</t>
  </si>
  <si>
    <t>博士課程在籍前における社会人経験の有無を尋ねたところ</t>
  </si>
  <si>
    <t>図3-3の題名と設問内容は「博士課程在籍前の社会人経験」。本文の「在籍時」では、在学中の経験を尋ねたように読め、意味が変わる。</t>
  </si>
  <si>
    <t>F-46</t>
  </si>
  <si>
    <t>概要14 本文（資金源）</t>
  </si>
  <si>
    <t>学生類型別</t>
  </si>
  <si>
    <t>報告書内で定義・使用される「学生類型」と不統一。単独概要S-08と同じ箇所が全文内にも残る。</t>
  </si>
  <si>
    <t>F-47</t>
  </si>
  <si>
    <t>（印字）32</t>
  </si>
  <si>
    <t>6－7 第1段落（資金源）</t>
  </si>
  <si>
    <t>用語不統一・表現</t>
  </si>
  <si>
    <t>学生分類別でみてみると</t>
  </si>
  <si>
    <t>学生類型別にみると</t>
  </si>
  <si>
    <t>本報告書の分類名は「学生類型」。あわせて「別でみてみると」より「別にみると」が簡潔で自然。</t>
  </si>
  <si>
    <t>F-48</t>
  </si>
  <si>
    <t>（印字）20</t>
  </si>
  <si>
    <t>6－1 本文末（図6-3参照）</t>
  </si>
  <si>
    <t>（図表6-3）</t>
  </si>
  <si>
    <t>（図6-3）</t>
  </si>
  <si>
    <t>直後の図題および図表目次は「図6-3」。</t>
  </si>
  <si>
    <t>F-49</t>
  </si>
  <si>
    <t>（印字）23</t>
  </si>
  <si>
    <t>6－3 本文（図6-10参照）</t>
  </si>
  <si>
    <t>（図表6-10）</t>
  </si>
  <si>
    <t>（図6-10）</t>
  </si>
  <si>
    <t>当該図の正式な番号は「図6-10」。同じ段落の「図6-9」と表記形式を統一する必要がある。</t>
  </si>
  <si>
    <t>B-01</t>
  </si>
  <si>
    <t>しおり</t>
  </si>
  <si>
    <t>-</t>
  </si>
  <si>
    <t>しおり階層</t>
  </si>
  <si>
    <t>PDFしおり</t>
  </si>
  <si>
    <t>概要14が概要13と15の間になく、「参考資料」の下に置かれている</t>
  </si>
  <si>
    <t>Ver.2でも同じ</t>
  </si>
  <si>
    <t>概要14を概要13と概要15の間に移動し、正しい階層・リンクに設定</t>
  </si>
  <si>
    <t>本文の章順としおり順が不一致。</t>
  </si>
  <si>
    <t>B-02</t>
  </si>
  <si>
    <t>無効リンク</t>
  </si>
  <si>
    <t>「図 目次」「参考資料」のリンク先が無効（page=-1）</t>
  </si>
  <si>
    <t>有効なページへリンクするか、不要なしおりを削除</t>
  </si>
  <si>
    <t>追加の構造検査で確認。</t>
  </si>
  <si>
    <t>B-03</t>
  </si>
  <si>
    <t>概要14・6-7</t>
  </si>
  <si>
    <t>概要14が参考資料下、6-7が末尾の異常階層に分離</t>
  </si>
  <si>
    <t>概要14を概要内、6-7を6-6と6-8の間に配置</t>
  </si>
  <si>
    <t>B-04</t>
  </si>
  <si>
    <t>無効・不要なしおり</t>
  </si>
  <si>
    <t>「資金源本文」「6. 博士課程在籍時の状況」が無効リンク（page=-1）</t>
  </si>
  <si>
    <t>作業用名称と無効リンクが公開PDFに残る。</t>
  </si>
  <si>
    <t>B-05</t>
  </si>
  <si>
    <t>16-1配下</t>
  </si>
  <si>
    <t>図16-3だけが独立したしおりとして混在</t>
  </si>
  <si>
    <t>他の図と同じ扱いに統一（不要なら削除）</t>
  </si>
  <si>
    <t>図のしおり付与が一貫しない。</t>
  </si>
  <si>
    <t>E：Ver.2で新規発生</t>
  </si>
  <si>
    <t>前付</t>
  </si>
  <si>
    <t>前付 Contributors欄全体</t>
  </si>
  <si>
    <t>役職・所属</t>
  </si>
  <si>
    <t>松室氏・橋本氏にDirector表記、川村氏は… (NISTEP), MEXT</t>
  </si>
  <si>
    <t>松室氏・橋本氏のDirector表記が削除され、川村氏の所属末尾にDirectorが付加</t>
  </si>
  <si>
    <t>Directorは正しい人物の役職として明確に対応させ、川村氏の所属は… (NISTEP), MEXTとする</t>
  </si>
  <si>
    <t>正誤表上の頁</t>
  </si>
  <si>
    <t>https://nistep.repo.nii.ac.jp/records/2000295.1; https://nistep.repo.nii.ac.jp/records/2000295</t>
    <phoneticPr fontId="4"/>
  </si>
  <si>
    <t>Ver.2の編集で川村氏をMEXT Directorと読める配置になった。日本語欄の上席研究官とも不整合。</t>
    <phoneticPr fontId="4"/>
  </si>
  <si>
    <t>根拠・備考</t>
    <phoneticPr fontId="4"/>
  </si>
  <si>
    <t>F-01</t>
    <phoneticPr fontId="4"/>
  </si>
  <si>
    <t>書類・
項目ID</t>
    <phoneticPr fontId="4"/>
  </si>
  <si>
    <t>P-08</t>
    <phoneticPr fontId="4"/>
  </si>
  <si>
    <t>状態名称</t>
    <phoneticPr fontId="4"/>
  </si>
  <si>
    <t>状態区分</t>
    <rPh sb="2" eb="4">
      <t>クブン</t>
    </rPh>
    <phoneticPr fontId="4"/>
  </si>
  <si>
    <t>NISTEP 調査資料356『博士人材追跡調査－第5次報告書－』の包括的正誤表</t>
    <phoneticPr fontId="4"/>
  </si>
  <si>
    <t>NISTEP調査資料356「博士人材追跡調査－第5次報告書－」の包括的正誤表に関する解説資料</t>
    <phoneticPr fontId="4"/>
  </si>
  <si>
    <t>結論への影響は限定的であるものの、読者の誤解を招くおそれのある表現または数値の誤り</t>
    <phoneticPr fontId="4"/>
  </si>
  <si>
    <t>有効なリンクに修正、または重複・作業用しおりを削除</t>
  </si>
  <si>
    <t>人文科学、社会科学、農学分野（または区分名に合わせて人文、社会、農学）</t>
  </si>
  <si>
    <t>本資料における基準</t>
    <phoneticPr fontId="4"/>
  </si>
  <si>
    <t>データの表示、重要な数値、対象範囲、単語または文章の意味に影響する誤り</t>
    <phoneticPr fontId="4"/>
  </si>
  <si>
    <t>最新版（2026年8月14日現在のVer.2）</t>
    <phoneticPr fontId="4"/>
  </si>
  <si>
    <t>https://wish.to/reform/next01/rm356_true_errata_guide.pdf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</si>
</sst>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9">
    <font>
      <sz val="11"/>
      <name val="Carlito"/>
    </font>
    <font>
      <b/>
      <sz val="10"/>
      <color rgb="FFFFFFFF"/>
      <name val="Carlito"/>
    </font>
    <font>
      <sz val="9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b/>
      <sz val="11"/>
      <color rgb="FF1F4E78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rgb="FF1F4E78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rgb="FF333333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9"/>
      <color rgb="FF000000"/>
      <name val="Carlito"/>
    </font>
    <font>
      <sz val="9"/>
      <color rgb="FF000000"/>
      <name val="Meiryo UI"/>
      <family val="3"/>
      <charset val="128"/>
    </font>
    <font>
      <sz val="9"/>
      <name val="Arial"/>
      <family val="2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7"/>
      <color rgb="FF000000"/>
      <name val="Meiryo UI"/>
      <family val="3"/>
      <charset val="128"/>
    </font>
    <font>
      <sz val="9"/>
      <name val="ＭＳ ゴシック"/>
      <family val="3"/>
    </font>
    <font>
      <b/>
      <sz val="12"/>
      <color rgb="FFFFFFFF"/>
      <name val="Meiryo UI"/>
      <family val="3"/>
      <charset val="128"/>
    </font>
    <font>
      <u/>
      <sz val="11"/>
      <color theme="10"/>
      <name val="Carlito"/>
    </font>
    <font>
      <sz val="9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F7F7F7"/>
      </patternFill>
    </fill>
    <fill>
      <patternFill patternType="solid">
        <fgColor rgb="FFD9E7F5"/>
      </patternFill>
    </fill>
    <fill>
      <patternFill patternType="solid">
        <fgColor rgb="FFFAFCFF"/>
      </patternFill>
    </fill>
    <fill>
      <patternFill patternType="solid">
        <fgColor rgb="FFFF0000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C000"/>
      </patternFill>
    </fill>
    <fill>
      <patternFill patternType="solid">
        <fgColor theme="3" tint="0.74990081484420301"/>
        <bgColor indexed="65"/>
      </patternFill>
    </fill>
    <fill>
      <patternFill patternType="solid">
        <fgColor rgb="FFA6C9EC"/>
      </patternFill>
    </fill>
    <fill>
      <patternFill patternType="solid">
        <fgColor rgb="FFFFFF00"/>
      </patternFill>
    </fill>
    <fill>
      <patternFill patternType="solid">
        <fgColor rgb="FFD0D0D0"/>
      </patternFill>
    </fill>
    <fill>
      <patternFill patternType="solid">
        <fgColor rgb="FFFFCC00"/>
      </patternFill>
    </fill>
    <fill>
      <patternFill patternType="solid">
        <fgColor rgb="FFF1A983"/>
      </patternFill>
    </fill>
    <fill>
      <patternFill patternType="solid">
        <fgColor rgb="FFFF0000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FF0000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F7F7F7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7" fillId="0" borderId="0" applyNumberFormat="0" applyFill="0" applyBorder="0" applyAlignment="0" applyProtection="0"/>
  </cellStyleXfs>
  <cellXfs count="119">
    <xf numFmtId="0" fontId="0" fillId="0" borderId="0" xfId="0"/>
    <xf numFmtId="0" fontId="1" fillId="3" borderId="0" xfId="1" applyFont="1" applyFill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2" fillId="4" borderId="0" xfId="1" applyFont="1" applyFill="1" applyAlignment="1">
      <alignment vertical="top" wrapText="1"/>
    </xf>
    <xf numFmtId="0" fontId="7" fillId="0" borderId="0" xfId="0" applyFont="1"/>
    <xf numFmtId="0" fontId="8" fillId="0" borderId="0" xfId="0" applyFont="1"/>
    <xf numFmtId="0" fontId="5" fillId="0" borderId="0" xfId="1" applyFont="1" applyAlignment="1">
      <alignment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11" fillId="0" borderId="0" xfId="1" applyFont="1" applyAlignment="1">
      <alignment vertical="center"/>
    </xf>
    <xf numFmtId="0" fontId="12" fillId="7" borderId="0" xfId="1" applyFont="1" applyFill="1" applyAlignment="1">
      <alignment horizontal="center" vertical="center"/>
    </xf>
    <xf numFmtId="0" fontId="13" fillId="9" borderId="0" xfId="1" applyFont="1" applyFill="1" applyAlignment="1">
      <alignment horizontal="center" vertical="center"/>
    </xf>
    <xf numFmtId="0" fontId="13" fillId="8" borderId="0" xfId="1" applyFont="1" applyFill="1" applyAlignment="1">
      <alignment horizontal="center" vertical="center"/>
    </xf>
    <xf numFmtId="0" fontId="5" fillId="5" borderId="0" xfId="1" applyFont="1" applyFill="1" applyAlignment="1">
      <alignment vertical="center"/>
    </xf>
    <xf numFmtId="0" fontId="5" fillId="6" borderId="0" xfId="1" applyFont="1" applyFill="1" applyAlignment="1">
      <alignment vertical="center"/>
    </xf>
    <xf numFmtId="0" fontId="10" fillId="0" borderId="7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14" fillId="11" borderId="11" xfId="0" applyFont="1" applyFill="1" applyBorder="1" applyAlignment="1">
      <alignment vertical="center"/>
    </xf>
    <xf numFmtId="0" fontId="14" fillId="12" borderId="4" xfId="0" applyFont="1" applyFill="1" applyBorder="1" applyAlignment="1">
      <alignment horizontal="center" vertical="center"/>
    </xf>
    <xf numFmtId="0" fontId="14" fillId="12" borderId="12" xfId="0" applyFont="1" applyFill="1" applyBorder="1" applyAlignment="1">
      <alignment vertical="center"/>
    </xf>
    <xf numFmtId="0" fontId="14" fillId="13" borderId="4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vertical="center"/>
    </xf>
    <xf numFmtId="0" fontId="14" fillId="14" borderId="4" xfId="0" applyFont="1" applyFill="1" applyBorder="1" applyAlignment="1">
      <alignment horizontal="center" vertical="center"/>
    </xf>
    <xf numFmtId="0" fontId="14" fillId="14" borderId="12" xfId="0" applyFont="1" applyFill="1" applyBorder="1" applyAlignment="1">
      <alignment vertical="center"/>
    </xf>
    <xf numFmtId="0" fontId="14" fillId="15" borderId="5" xfId="0" applyFont="1" applyFill="1" applyBorder="1" applyAlignment="1">
      <alignment horizontal="center" vertical="center"/>
    </xf>
    <xf numFmtId="0" fontId="14" fillId="15" borderId="13" xfId="0" applyFont="1" applyFill="1" applyBorder="1" applyAlignment="1">
      <alignment vertical="center"/>
    </xf>
    <xf numFmtId="0" fontId="14" fillId="16" borderId="2" xfId="0" applyFont="1" applyFill="1" applyBorder="1" applyAlignment="1">
      <alignment horizontal="center" vertical="center"/>
    </xf>
    <xf numFmtId="0" fontId="14" fillId="17" borderId="3" xfId="0" applyFont="1" applyFill="1" applyBorder="1" applyAlignment="1">
      <alignment horizontal="center" vertical="center"/>
    </xf>
    <xf numFmtId="0" fontId="14" fillId="16" borderId="4" xfId="0" applyFont="1" applyFill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/>
    </xf>
    <xf numFmtId="0" fontId="14" fillId="16" borderId="5" xfId="0" applyFont="1" applyFill="1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0" fontId="15" fillId="17" borderId="9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/>
    </xf>
    <xf numFmtId="0" fontId="14" fillId="18" borderId="13" xfId="0" applyFont="1" applyFill="1" applyBorder="1" applyAlignment="1">
      <alignment horizontal="center" vertical="center"/>
    </xf>
    <xf numFmtId="0" fontId="15" fillId="18" borderId="14" xfId="0" applyFont="1" applyFill="1" applyBorder="1" applyAlignment="1">
      <alignment horizontal="center" vertical="center"/>
    </xf>
    <xf numFmtId="0" fontId="14" fillId="11" borderId="0" xfId="0" applyFont="1" applyFill="1" applyAlignment="1">
      <alignment vertical="center"/>
    </xf>
    <xf numFmtId="0" fontId="14" fillId="6" borderId="0" xfId="0" applyFont="1" applyFill="1" applyAlignment="1">
      <alignment vertical="center"/>
    </xf>
    <xf numFmtId="0" fontId="14" fillId="12" borderId="0" xfId="0" applyFont="1" applyFill="1" applyAlignment="1">
      <alignment vertical="center"/>
    </xf>
    <xf numFmtId="0" fontId="14" fillId="13" borderId="0" xfId="0" applyFont="1" applyFill="1" applyAlignment="1">
      <alignment vertical="center"/>
    </xf>
    <xf numFmtId="0" fontId="14" fillId="14" borderId="0" xfId="0" applyFont="1" applyFill="1" applyAlignment="1">
      <alignment vertical="center"/>
    </xf>
    <xf numFmtId="0" fontId="14" fillId="15" borderId="0" xfId="0" applyFont="1" applyFill="1" applyAlignment="1">
      <alignment vertical="center"/>
    </xf>
    <xf numFmtId="0" fontId="16" fillId="0" borderId="0" xfId="0" applyFont="1"/>
    <xf numFmtId="0" fontId="16" fillId="0" borderId="1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5" fillId="6" borderId="0" xfId="0" applyNumberFormat="1" applyFont="1" applyFill="1" applyAlignment="1">
      <alignment horizontal="center" vertical="center"/>
    </xf>
    <xf numFmtId="176" fontId="5" fillId="6" borderId="0" xfId="0" applyNumberFormat="1" applyFont="1" applyFill="1" applyAlignment="1">
      <alignment vertical="center"/>
    </xf>
    <xf numFmtId="176" fontId="5" fillId="5" borderId="0" xfId="0" applyNumberFormat="1" applyFont="1" applyFill="1" applyAlignment="1">
      <alignment vertical="center"/>
    </xf>
    <xf numFmtId="176" fontId="5" fillId="0" borderId="0" xfId="0" applyNumberFormat="1" applyFont="1" applyAlignment="1">
      <alignment vertical="center"/>
    </xf>
    <xf numFmtId="0" fontId="19" fillId="19" borderId="0" xfId="0" applyFont="1" applyFill="1" applyAlignment="1">
      <alignment vertical="top" wrapText="1"/>
    </xf>
    <xf numFmtId="0" fontId="19" fillId="20" borderId="0" xfId="0" applyFont="1" applyFill="1" applyAlignment="1">
      <alignment vertical="top" wrapText="1"/>
    </xf>
    <xf numFmtId="0" fontId="19" fillId="21" borderId="0" xfId="0" applyFont="1" applyFill="1" applyAlignment="1">
      <alignment vertical="top" wrapText="1"/>
    </xf>
    <xf numFmtId="0" fontId="20" fillId="0" borderId="0" xfId="0" applyFont="1" applyAlignment="1">
      <alignment vertical="top" wrapText="1"/>
    </xf>
    <xf numFmtId="0" fontId="22" fillId="10" borderId="20" xfId="1" applyFont="1" applyFill="1" applyBorder="1" applyAlignment="1">
      <alignment vertical="top" wrapText="1"/>
    </xf>
    <xf numFmtId="0" fontId="22" fillId="4" borderId="20" xfId="1" applyFont="1" applyFill="1" applyBorder="1" applyAlignment="1">
      <alignment vertical="top" wrapText="1"/>
    </xf>
    <xf numFmtId="0" fontId="22" fillId="4" borderId="20" xfId="1" applyFont="1" applyFill="1" applyBorder="1" applyAlignment="1">
      <alignment horizontal="center" vertical="top" wrapText="1"/>
    </xf>
    <xf numFmtId="0" fontId="22" fillId="0" borderId="20" xfId="1" applyFont="1" applyBorder="1" applyAlignment="1">
      <alignment vertical="top" wrapText="1"/>
    </xf>
    <xf numFmtId="0" fontId="22" fillId="0" borderId="20" xfId="1" applyFont="1" applyBorder="1" applyAlignment="1">
      <alignment horizontal="center" vertical="top" wrapText="1"/>
    </xf>
    <xf numFmtId="0" fontId="22" fillId="10" borderId="21" xfId="1" applyFont="1" applyFill="1" applyBorder="1" applyAlignment="1">
      <alignment vertical="top" wrapText="1"/>
    </xf>
    <xf numFmtId="0" fontId="22" fillId="0" borderId="21" xfId="1" applyFont="1" applyBorder="1" applyAlignment="1">
      <alignment horizontal="center" vertical="top" wrapText="1"/>
    </xf>
    <xf numFmtId="0" fontId="22" fillId="4" borderId="22" xfId="1" applyFont="1" applyFill="1" applyBorder="1" applyAlignment="1">
      <alignment vertical="top" wrapText="1"/>
    </xf>
    <xf numFmtId="0" fontId="22" fillId="4" borderId="22" xfId="1" applyFont="1" applyFill="1" applyBorder="1" applyAlignment="1">
      <alignment horizontal="center" vertical="top" wrapText="1"/>
    </xf>
    <xf numFmtId="0" fontId="22" fillId="4" borderId="0" xfId="1" applyFont="1" applyFill="1" applyAlignment="1">
      <alignment vertical="top" wrapText="1"/>
    </xf>
    <xf numFmtId="0" fontId="22" fillId="4" borderId="0" xfId="1" applyFont="1" applyFill="1" applyAlignment="1">
      <alignment horizontal="center" vertical="top" wrapText="1"/>
    </xf>
    <xf numFmtId="0" fontId="22" fillId="0" borderId="0" xfId="1" applyFont="1" applyAlignment="1">
      <alignment vertical="top" wrapText="1"/>
    </xf>
    <xf numFmtId="0" fontId="22" fillId="0" borderId="0" xfId="1" applyFont="1" applyAlignment="1">
      <alignment horizontal="center" vertical="top" wrapText="1"/>
    </xf>
    <xf numFmtId="0" fontId="24" fillId="0" borderId="0" xfId="0" applyFont="1" applyAlignment="1">
      <alignment vertical="top" wrapText="1"/>
    </xf>
    <xf numFmtId="0" fontId="22" fillId="4" borderId="0" xfId="0" applyFont="1" applyFill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22" borderId="0" xfId="0" applyFont="1" applyFill="1" applyAlignment="1">
      <alignment vertical="top" wrapText="1"/>
    </xf>
    <xf numFmtId="0" fontId="22" fillId="22" borderId="23" xfId="0" applyFont="1" applyFill="1" applyBorder="1" applyAlignment="1">
      <alignment vertical="top" wrapText="1"/>
    </xf>
    <xf numFmtId="0" fontId="23" fillId="22" borderId="0" xfId="0" applyFont="1" applyFill="1" applyAlignment="1">
      <alignment vertical="top" wrapText="1"/>
    </xf>
    <xf numFmtId="0" fontId="23" fillId="22" borderId="23" xfId="0" applyFont="1" applyFill="1" applyBorder="1" applyAlignment="1">
      <alignment vertical="top" wrapText="1"/>
    </xf>
    <xf numFmtId="0" fontId="22" fillId="23" borderId="0" xfId="0" applyFont="1" applyFill="1" applyAlignment="1">
      <alignment vertical="top" wrapText="1"/>
    </xf>
    <xf numFmtId="0" fontId="22" fillId="23" borderId="23" xfId="0" applyFont="1" applyFill="1" applyBorder="1" applyAlignment="1">
      <alignment vertical="top" wrapText="1"/>
    </xf>
    <xf numFmtId="0" fontId="23" fillId="23" borderId="0" xfId="0" applyFont="1" applyFill="1" applyAlignment="1">
      <alignment vertical="top" wrapText="1"/>
    </xf>
    <xf numFmtId="0" fontId="23" fillId="23" borderId="23" xfId="0" applyFont="1" applyFill="1" applyBorder="1" applyAlignment="1">
      <alignment vertical="top" wrapText="1"/>
    </xf>
    <xf numFmtId="0" fontId="22" fillId="23" borderId="21" xfId="0" applyFont="1" applyFill="1" applyBorder="1" applyAlignment="1">
      <alignment vertical="top" wrapText="1"/>
    </xf>
    <xf numFmtId="0" fontId="22" fillId="23" borderId="24" xfId="0" applyFont="1" applyFill="1" applyBorder="1" applyAlignment="1">
      <alignment vertical="top" wrapText="1"/>
    </xf>
    <xf numFmtId="0" fontId="23" fillId="23" borderId="21" xfId="0" applyFont="1" applyFill="1" applyBorder="1" applyAlignment="1">
      <alignment vertical="top" wrapText="1"/>
    </xf>
    <xf numFmtId="0" fontId="23" fillId="23" borderId="24" xfId="0" applyFont="1" applyFill="1" applyBorder="1" applyAlignment="1">
      <alignment vertical="top" wrapText="1"/>
    </xf>
    <xf numFmtId="0" fontId="22" fillId="22" borderId="22" xfId="0" applyFont="1" applyFill="1" applyBorder="1" applyAlignment="1">
      <alignment vertical="top" wrapText="1"/>
    </xf>
    <xf numFmtId="0" fontId="23" fillId="22" borderId="22" xfId="0" applyFont="1" applyFill="1" applyBorder="1" applyAlignment="1">
      <alignment vertical="top" wrapText="1"/>
    </xf>
    <xf numFmtId="0" fontId="22" fillId="4" borderId="23" xfId="1" applyFont="1" applyFill="1" applyBorder="1" applyAlignment="1">
      <alignment vertical="top" wrapText="1"/>
    </xf>
    <xf numFmtId="0" fontId="22" fillId="4" borderId="23" xfId="1" applyFont="1" applyFill="1" applyBorder="1" applyAlignment="1">
      <alignment horizontal="center" vertical="top" wrapText="1"/>
    </xf>
    <xf numFmtId="0" fontId="22" fillId="0" borderId="23" xfId="1" applyFont="1" applyBorder="1" applyAlignment="1">
      <alignment vertical="top" wrapText="1"/>
    </xf>
    <xf numFmtId="0" fontId="22" fillId="0" borderId="23" xfId="1" applyFont="1" applyBorder="1" applyAlignment="1">
      <alignment horizontal="center" vertical="top" wrapText="1"/>
    </xf>
    <xf numFmtId="0" fontId="22" fillId="0" borderId="24" xfId="1" applyFont="1" applyBorder="1" applyAlignment="1">
      <alignment vertical="top" wrapText="1"/>
    </xf>
    <xf numFmtId="0" fontId="22" fillId="0" borderId="24" xfId="1" applyFont="1" applyBorder="1" applyAlignment="1">
      <alignment horizontal="center" vertical="top" wrapText="1"/>
    </xf>
    <xf numFmtId="0" fontId="0" fillId="0" borderId="24" xfId="0" applyBorder="1"/>
    <xf numFmtId="0" fontId="22" fillId="0" borderId="0" xfId="0" applyFont="1"/>
    <xf numFmtId="0" fontId="22" fillId="22" borderId="24" xfId="0" applyFont="1" applyFill="1" applyBorder="1"/>
    <xf numFmtId="0" fontId="22" fillId="23" borderId="0" xfId="0" applyFont="1" applyFill="1"/>
    <xf numFmtId="0" fontId="22" fillId="0" borderId="2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22" borderId="24" xfId="0" applyFont="1" applyFill="1" applyBorder="1"/>
    <xf numFmtId="0" fontId="23" fillId="23" borderId="0" xfId="0" applyFont="1" applyFill="1"/>
    <xf numFmtId="0" fontId="6" fillId="0" borderId="8" xfId="1" applyFont="1" applyBorder="1"/>
    <xf numFmtId="0" fontId="16" fillId="0" borderId="14" xfId="0" applyFont="1" applyBorder="1"/>
    <xf numFmtId="0" fontId="8" fillId="0" borderId="19" xfId="1" applyFont="1" applyBorder="1" applyAlignment="1">
      <alignment horizontal="center"/>
    </xf>
    <xf numFmtId="0" fontId="16" fillId="0" borderId="0" xfId="0" applyFont="1" applyAlignment="1">
      <alignment horizontal="right" vertical="center"/>
    </xf>
    <xf numFmtId="0" fontId="27" fillId="0" borderId="23" xfId="2" applyFill="1" applyBorder="1"/>
    <xf numFmtId="0" fontId="28" fillId="0" borderId="0" xfId="1" applyFont="1" applyAlignment="1">
      <alignment vertical="top" wrapText="1"/>
    </xf>
    <xf numFmtId="0" fontId="28" fillId="4" borderId="0" xfId="1" applyFont="1" applyFill="1" applyAlignment="1">
      <alignment vertical="top" wrapText="1"/>
    </xf>
    <xf numFmtId="0" fontId="26" fillId="2" borderId="0" xfId="1" applyFont="1" applyFill="1" applyAlignment="1">
      <alignment horizontal="left" vertical="center"/>
    </xf>
    <xf numFmtId="0" fontId="14" fillId="11" borderId="0" xfId="0" applyFont="1" applyFill="1" applyAlignment="1">
      <alignment horizontal="center" vertical="center"/>
    </xf>
    <xf numFmtId="0" fontId="14" fillId="6" borderId="0" xfId="0" applyFont="1" applyFill="1" applyAlignment="1">
      <alignment vertical="center"/>
    </xf>
    <xf numFmtId="0" fontId="14" fillId="14" borderId="0" xfId="0" applyFont="1" applyFill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4" fillId="12" borderId="0" xfId="0" applyFont="1" applyFill="1" applyAlignment="1">
      <alignment horizontal="center" vertical="center"/>
    </xf>
    <xf numFmtId="0" fontId="14" fillId="13" borderId="0" xfId="0" applyFont="1" applyFill="1" applyAlignment="1">
      <alignment horizontal="center" vertical="center"/>
    </xf>
  </cellXfs>
  <cellStyles count="3">
    <cellStyle name="Normal" xfId="1" xr:uid="{00000000-0005-0000-0000-000000000000}"/>
    <cellStyle name="ハイパーリンク" xfId="2" builtinId="8"/>
    <cellStyle name="標準" xfId="0" builtinId="0"/>
  </cellStyles>
  <dxfs count="55">
    <dxf>
      <font>
        <b/>
        <color rgb="FF404040"/>
      </font>
      <fill>
        <patternFill>
          <bgColor rgb="FFE7E6E6"/>
        </patternFill>
      </fill>
    </dxf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000000"/>
      </font>
      <fill>
        <patternFill>
          <bgColor rgb="FFD9D9D9"/>
        </patternFill>
      </fill>
    </dxf>
    <dxf>
      <font>
        <b/>
        <color rgb="FF000000"/>
      </font>
      <fill>
        <patternFill>
          <bgColor rgb="FFFFC000"/>
        </patternFill>
      </fill>
    </dxf>
    <dxf>
      <font>
        <b/>
        <color rgb="FF000000"/>
      </font>
      <fill>
        <patternFill>
          <bgColor rgb="FFFF0000"/>
        </patternFill>
      </fill>
    </dxf>
    <dxf>
      <font>
        <b/>
        <color rgb="FF000000"/>
      </font>
      <fill>
        <patternFill patternType="solid">
          <bgColor rgb="FFD9D9D9"/>
        </patternFill>
      </fill>
    </dxf>
    <dxf>
      <font>
        <b/>
        <color rgb="FF000000"/>
      </font>
      <fill>
        <patternFill patternType="solid">
          <bgColor rgb="FFFFC000"/>
        </patternFill>
      </fill>
    </dxf>
    <dxf>
      <font>
        <b/>
        <color rgb="FF000000"/>
      </font>
      <fill>
        <patternFill patternType="solid">
          <bgColor rgb="FFFF0000"/>
        </patternFill>
      </fill>
    </dxf>
    <dxf>
      <font>
        <b/>
        <color rgb="FF000000"/>
      </font>
      <fill>
        <patternFill>
          <bgColor rgb="FFD9D9D9"/>
        </patternFill>
      </fill>
    </dxf>
    <dxf>
      <font>
        <b/>
        <color rgb="FF000000"/>
      </font>
      <fill>
        <patternFill>
          <bgColor rgb="FFFFC000"/>
        </patternFill>
      </fill>
    </dxf>
    <dxf>
      <font>
        <b/>
        <color rgb="FF000000"/>
      </font>
      <fill>
        <patternFill>
          <bgColor rgb="FFFF0000"/>
        </patternFill>
      </fill>
    </dxf>
    <dxf>
      <font>
        <color rgb="FF000000"/>
      </font>
      <fill>
        <patternFill patternType="solid">
          <bgColor rgb="FFF1A983"/>
        </patternFill>
      </fill>
    </dxf>
    <dxf>
      <font>
        <color rgb="FF000000"/>
      </font>
      <fill>
        <patternFill patternType="solid">
          <bgColor rgb="FFFFCC00"/>
        </patternFill>
      </fill>
    </dxf>
    <dxf>
      <font>
        <color rgb="FF000000"/>
      </font>
      <fill>
        <patternFill patternType="solid">
          <bgColor rgb="FFD0D0D0"/>
        </patternFill>
      </fill>
    </dxf>
    <dxf>
      <font>
        <color rgb="FF000000"/>
      </font>
      <fill>
        <patternFill patternType="solid">
          <bgColor rgb="FFFFFF00"/>
        </patternFill>
      </fill>
    </dxf>
    <dxf>
      <font>
        <color rgb="FF000000"/>
      </font>
      <fill>
        <patternFill patternType="solid">
          <bgColor rgb="FFA6C9EC"/>
        </patternFill>
      </fill>
    </dxf>
    <dxf>
      <font>
        <color rgb="FF000000"/>
      </font>
      <fill>
        <patternFill>
          <bgColor rgb="FFF1A983"/>
        </patternFill>
      </fill>
    </dxf>
    <dxf>
      <font>
        <color rgb="FF000000"/>
      </font>
      <fill>
        <patternFill>
          <bgColor rgb="FFFFCC00"/>
        </patternFill>
      </fill>
    </dxf>
    <dxf>
      <font>
        <color rgb="FF000000"/>
      </font>
      <fill>
        <patternFill>
          <bgColor rgb="FFD0D0D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A6C9EC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00000"/>
      </font>
      <fill>
        <patternFill>
          <bgColor rgb="FFD00000"/>
        </patternFill>
      </fill>
    </dxf>
    <dxf>
      <font>
        <color rgb="FFD9D9D9"/>
      </font>
      <fill>
        <patternFill>
          <bgColor rgb="FFD9D9D9"/>
        </patternFill>
      </fill>
    </dxf>
    <dxf>
      <font>
        <color rgb="FFF4B183"/>
      </font>
      <fill>
        <patternFill>
          <bgColor rgb="FFFFC000"/>
        </patternFill>
      </fill>
    </dxf>
    <dxf>
      <font>
        <color rgb="FFFFC000"/>
      </font>
      <fill>
        <patternFill>
          <bgColor rgb="FFFFC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D9D9D9"/>
      </font>
      <fill>
        <patternFill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68580</xdr:colOff>
      <xdr:row>43</xdr:row>
      <xdr:rowOff>53340</xdr:rowOff>
    </xdr:from>
    <xdr:to>
      <xdr:col>49</xdr:col>
      <xdr:colOff>137160</xdr:colOff>
      <xdr:row>45</xdr:row>
      <xdr:rowOff>144780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99C5F2-F889-4E58-8580-A5011362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4280" y="5227320"/>
          <a:ext cx="1562100" cy="297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ish.to/reform/next01/rm356_true_errata_gui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0"/>
  <sheetViews>
    <sheetView tabSelected="1" workbookViewId="0">
      <selection sqref="A1:F1"/>
    </sheetView>
  </sheetViews>
  <sheetFormatPr defaultRowHeight="15"/>
  <cols>
    <col min="1" max="1" width="9.69921875" style="4" customWidth="1"/>
    <col min="2" max="2" width="26.5" style="4" customWidth="1"/>
    <col min="3" max="6" width="9.69921875" style="4" customWidth="1"/>
    <col min="7" max="7" width="8.796875" style="4"/>
    <col min="8" max="8" width="5" style="4" customWidth="1"/>
    <col min="9" max="10" width="12.69921875" style="4" customWidth="1"/>
    <col min="11" max="11" width="0.69921875" style="4" customWidth="1"/>
    <col min="12" max="12" width="2.3984375" style="4" customWidth="1"/>
    <col min="13" max="13" width="0.3984375" style="4" customWidth="1"/>
    <col min="14" max="14" width="2.3984375" style="4" customWidth="1"/>
    <col min="15" max="15" width="0.3984375" style="4" customWidth="1"/>
    <col min="16" max="16" width="2.3984375" style="4" customWidth="1"/>
    <col min="17" max="17" width="0.3984375" style="4" customWidth="1"/>
    <col min="18" max="18" width="2.3984375" style="4" customWidth="1"/>
    <col min="19" max="19" width="0.3984375" style="4" customWidth="1"/>
    <col min="20" max="20" width="2.3984375" style="4" customWidth="1"/>
    <col min="21" max="21" width="0.3984375" style="4" customWidth="1"/>
    <col min="22" max="22" width="2.3984375" style="4" customWidth="1"/>
    <col min="23" max="23" width="0.3984375" style="4" customWidth="1"/>
    <col min="24" max="24" width="2.3984375" style="4" customWidth="1"/>
    <col min="25" max="25" width="0.3984375" style="4" customWidth="1"/>
    <col min="26" max="26" width="2.3984375" style="4" customWidth="1"/>
    <col min="27" max="27" width="0.3984375" style="4" customWidth="1"/>
    <col min="28" max="28" width="2.3984375" style="4" customWidth="1"/>
    <col min="29" max="29" width="0.3984375" style="4" customWidth="1"/>
    <col min="30" max="30" width="2.3984375" style="4" customWidth="1"/>
    <col min="31" max="31" width="0.3984375" style="4" customWidth="1"/>
    <col min="32" max="32" width="2.3984375" style="4" customWidth="1"/>
    <col min="33" max="33" width="0.3984375" style="4" customWidth="1"/>
    <col min="34" max="34" width="2.3984375" style="4" customWidth="1"/>
    <col min="35" max="35" width="0.3984375" style="4" customWidth="1"/>
    <col min="36" max="36" width="2.3984375" style="4" customWidth="1"/>
    <col min="37" max="37" width="0.3984375" style="4" customWidth="1"/>
    <col min="38" max="38" width="2.3984375" style="4" customWidth="1"/>
    <col min="39" max="39" width="0.3984375" style="4" customWidth="1"/>
    <col min="40" max="40" width="2.3984375" style="4" customWidth="1"/>
    <col min="41" max="41" width="0.3984375" style="4" customWidth="1"/>
    <col min="42" max="42" width="2.3984375" style="4" customWidth="1"/>
    <col min="43" max="43" width="0.3984375" style="4" customWidth="1"/>
    <col min="44" max="44" width="2.3984375" style="4" customWidth="1"/>
    <col min="45" max="45" width="0.3984375" style="4" customWidth="1"/>
    <col min="46" max="46" width="2.3984375" style="4" customWidth="1"/>
    <col min="47" max="47" width="0.3984375" style="4" customWidth="1"/>
    <col min="48" max="48" width="2.3984375" style="4" customWidth="1"/>
    <col min="49" max="49" width="0.3984375" style="4" customWidth="1"/>
    <col min="50" max="50" width="2.3984375" style="4" customWidth="1"/>
    <col min="51" max="51" width="0.3984375" style="4" customWidth="1"/>
    <col min="52" max="52" width="1.19921875" style="4" customWidth="1"/>
    <col min="53" max="16384" width="8.796875" style="4"/>
  </cols>
  <sheetData>
    <row r="1" spans="1:8" ht="12.3" customHeight="1">
      <c r="A1" s="112" t="s">
        <v>628</v>
      </c>
      <c r="B1" s="112"/>
      <c r="C1" s="112"/>
      <c r="D1" s="112"/>
      <c r="E1" s="112"/>
      <c r="F1" s="112"/>
    </row>
    <row r="3" spans="1:8">
      <c r="A3" s="48" t="s">
        <v>0</v>
      </c>
    </row>
    <row r="4" spans="1:8" ht="11.4" customHeight="1">
      <c r="A4" s="15" t="s">
        <v>627</v>
      </c>
      <c r="B4" s="19" t="s">
        <v>626</v>
      </c>
      <c r="C4" s="19" t="s">
        <v>1</v>
      </c>
      <c r="D4" s="19" t="s">
        <v>2</v>
      </c>
      <c r="E4" s="19" t="s">
        <v>3</v>
      </c>
      <c r="F4" s="49" t="s">
        <v>4</v>
      </c>
    </row>
    <row r="5" spans="1:8">
      <c r="A5" s="20" t="s">
        <v>5</v>
      </c>
      <c r="B5" s="21" t="s">
        <v>6</v>
      </c>
      <c r="C5" s="30">
        <v>11</v>
      </c>
      <c r="D5" s="31">
        <v>3</v>
      </c>
      <c r="E5" s="38">
        <v>2</v>
      </c>
      <c r="F5" s="16">
        <f>SUM(C5:E5)</f>
        <v>16</v>
      </c>
    </row>
    <row r="6" spans="1:8">
      <c r="A6" s="22" t="s">
        <v>7</v>
      </c>
      <c r="B6" s="23" t="s">
        <v>8</v>
      </c>
      <c r="C6" s="32">
        <v>14</v>
      </c>
      <c r="D6" s="33">
        <v>3</v>
      </c>
      <c r="E6" s="39">
        <v>9</v>
      </c>
      <c r="F6" s="17">
        <f>SUM(C6:E6)</f>
        <v>26</v>
      </c>
    </row>
    <row r="7" spans="1:8">
      <c r="A7" s="24" t="s">
        <v>9</v>
      </c>
      <c r="B7" s="25" t="s">
        <v>10</v>
      </c>
      <c r="C7" s="32">
        <v>5</v>
      </c>
      <c r="D7" s="33">
        <v>0</v>
      </c>
      <c r="E7" s="39">
        <v>1</v>
      </c>
      <c r="F7" s="17">
        <f>SUM(C7:E7)</f>
        <v>6</v>
      </c>
    </row>
    <row r="8" spans="1:8">
      <c r="A8" s="26" t="s">
        <v>11</v>
      </c>
      <c r="B8" s="27" t="s">
        <v>12</v>
      </c>
      <c r="C8" s="32">
        <v>11</v>
      </c>
      <c r="D8" s="33">
        <v>1</v>
      </c>
      <c r="E8" s="39">
        <v>19</v>
      </c>
      <c r="F8" s="17">
        <f>SUM(C8:E8)</f>
        <v>31</v>
      </c>
    </row>
    <row r="9" spans="1:8">
      <c r="A9" s="28" t="s">
        <v>13</v>
      </c>
      <c r="B9" s="29" t="s">
        <v>14</v>
      </c>
      <c r="C9" s="34">
        <v>1</v>
      </c>
      <c r="D9" s="35">
        <v>0</v>
      </c>
      <c r="E9" s="40">
        <v>0</v>
      </c>
      <c r="F9" s="18">
        <f>SUM(C9:E9)</f>
        <v>1</v>
      </c>
    </row>
    <row r="10" spans="1:8">
      <c r="A10" s="105"/>
      <c r="B10" s="106" t="s">
        <v>15</v>
      </c>
      <c r="C10" s="36">
        <f>SUM(C5:C9)</f>
        <v>42</v>
      </c>
      <c r="D10" s="37">
        <f>SUM(D5:D9)</f>
        <v>7</v>
      </c>
      <c r="E10" s="41">
        <f>SUM(E5:E9)</f>
        <v>31</v>
      </c>
      <c r="F10" s="107">
        <f>SUM(F5:F9)</f>
        <v>80</v>
      </c>
    </row>
    <row r="11" spans="1:8">
      <c r="A11" s="7"/>
      <c r="B11" s="7"/>
      <c r="C11" s="8"/>
      <c r="D11" s="8"/>
      <c r="E11" s="8"/>
      <c r="F11" s="8"/>
    </row>
    <row r="12" spans="1:8">
      <c r="A12" s="48" t="s">
        <v>16</v>
      </c>
      <c r="B12" s="7"/>
      <c r="C12" s="8"/>
      <c r="D12" s="8"/>
      <c r="E12" s="8"/>
      <c r="F12" s="8"/>
    </row>
    <row r="13" spans="1:8">
      <c r="A13" s="108" t="s">
        <v>17</v>
      </c>
      <c r="B13" s="50" t="s">
        <v>18</v>
      </c>
      <c r="C13" s="8"/>
      <c r="D13" s="8"/>
      <c r="E13" s="8"/>
      <c r="F13" s="8"/>
    </row>
    <row r="14" spans="1:8">
      <c r="A14" s="108" t="s">
        <v>19</v>
      </c>
      <c r="B14" s="50" t="s">
        <v>20</v>
      </c>
      <c r="C14" s="8"/>
      <c r="D14" s="8"/>
      <c r="E14" s="8"/>
      <c r="F14" s="8"/>
    </row>
    <row r="15" spans="1:8">
      <c r="A15" s="108" t="s">
        <v>21</v>
      </c>
      <c r="B15" s="50" t="s">
        <v>22</v>
      </c>
      <c r="C15" s="8"/>
      <c r="D15" s="8"/>
      <c r="E15" s="8"/>
      <c r="F15" s="8"/>
    </row>
    <row r="16" spans="1:8">
      <c r="A16" s="7"/>
      <c r="B16" s="7"/>
      <c r="C16" s="8"/>
      <c r="D16" s="8"/>
      <c r="E16" s="8"/>
      <c r="F16" s="8"/>
      <c r="H16" s="5" t="s">
        <v>23</v>
      </c>
    </row>
    <row r="17" spans="8:52">
      <c r="H17" s="9"/>
      <c r="I17" s="6"/>
      <c r="J17" s="6"/>
      <c r="K17" s="6"/>
      <c r="L17" s="10" t="s">
        <v>1</v>
      </c>
      <c r="M17" s="6"/>
      <c r="N17" s="11" t="s">
        <v>2</v>
      </c>
      <c r="O17" s="6"/>
      <c r="P17" s="12" t="s">
        <v>3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8:52">
      <c r="H18" s="6"/>
      <c r="I18" s="6"/>
      <c r="J18" s="6"/>
      <c r="K18" s="6"/>
      <c r="L18" s="52"/>
      <c r="M18" s="52"/>
      <c r="N18" s="52"/>
      <c r="O18" s="52"/>
      <c r="P18" s="52"/>
      <c r="Q18" s="52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8:52" ht="4.95" customHeight="1"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8:52" ht="15" customHeight="1">
      <c r="H20" s="113" t="s">
        <v>5</v>
      </c>
      <c r="I20" s="42" t="s">
        <v>6</v>
      </c>
      <c r="J20" s="42"/>
      <c r="K20" s="42"/>
      <c r="L20" s="53">
        <f>IF(1&lt;=$C$5,3,IF(1&lt;=$C$5+$D$5,2,IF(1&lt;=$F$5,1,"")))</f>
        <v>3</v>
      </c>
      <c r="M20" s="54"/>
      <c r="N20" s="53">
        <f>IF(2&lt;=$C$5,3,IF(2&lt;=$C$5+$D$5,2,IF(2&lt;=$F$5,1,"")))</f>
        <v>3</v>
      </c>
      <c r="O20" s="54"/>
      <c r="P20" s="53">
        <f>IF(3&lt;=$C$5,3,IF(3&lt;=$C$5+$D$5,2,IF(3&lt;=$F$5,1,"")))</f>
        <v>3</v>
      </c>
      <c r="Q20" s="54"/>
      <c r="R20" s="53">
        <f>IF(4&lt;=$C$5,3,IF(4&lt;=$C$5+$D$5,2,IF(4&lt;=$F$5,1,"")))</f>
        <v>3</v>
      </c>
      <c r="S20" s="54"/>
      <c r="T20" s="53">
        <f>IF(5&lt;=$C$5,3,IF(5&lt;=$C$5+$D$5,2,IF(5&lt;=$F$5,1,"")))</f>
        <v>3</v>
      </c>
      <c r="U20" s="54"/>
      <c r="V20" s="53">
        <f>IF(6&lt;=$C$5,3,IF(6&lt;=$C$5+$D$5,2,IF(6&lt;=$F$5,1,"")))</f>
        <v>3</v>
      </c>
      <c r="W20" s="54"/>
      <c r="X20" s="53">
        <f>IF(7&lt;=$C$5,3,IF(7&lt;=$C$5+$D$5,2,IF(7&lt;=$F$5,1,"")))</f>
        <v>3</v>
      </c>
      <c r="Y20" s="54"/>
      <c r="Z20" s="53">
        <f>IF(8&lt;=$C$5,3,IF(8&lt;=$C$5+$D$5,2,IF(8&lt;=$F$5,1,"")))</f>
        <v>3</v>
      </c>
      <c r="AA20" s="54"/>
      <c r="AB20" s="53">
        <f>IF(9&lt;=$C$5,3,IF(9&lt;=$C$5+$D$5,2,IF(9&lt;=$F$5,1,"")))</f>
        <v>3</v>
      </c>
      <c r="AC20" s="54"/>
      <c r="AD20" s="53">
        <f>IF(10&lt;=$C$5,3,IF(10&lt;=$C$5+$D$5,2,IF(10&lt;=$F$5,1,"")))</f>
        <v>3</v>
      </c>
      <c r="AE20" s="54"/>
      <c r="AF20" s="53">
        <f>IF(11&lt;=$C$5,3,IF(11&lt;=$C$5+$D$5,2,IF(11&lt;=$F$5,1,"")))</f>
        <v>3</v>
      </c>
      <c r="AG20" s="54"/>
      <c r="AH20" s="53">
        <f>IF(12&lt;=$C$5,3,IF(12&lt;=$C$5+$D$5,2,IF(12&lt;=$F$5,1,"")))</f>
        <v>2</v>
      </c>
      <c r="AI20" s="54"/>
      <c r="AJ20" s="53">
        <f>IF(13&lt;=$C$5,3,IF(13&lt;=$C$5+$D$5,2,IF(13&lt;=$F$5,1,"")))</f>
        <v>2</v>
      </c>
      <c r="AK20" s="54"/>
      <c r="AL20" s="53">
        <f>IF(14&lt;=$C$5,3,IF(14&lt;=$C$5+$D$5,2,IF(14&lt;=$F$5,1,"")))</f>
        <v>2</v>
      </c>
      <c r="AM20" s="54"/>
      <c r="AN20" s="53">
        <f>IF(15&lt;=$C$5,3,IF(15&lt;=$C$5+$D$5,2,IF(15&lt;=$F$5,1,"")))</f>
        <v>1</v>
      </c>
      <c r="AO20" s="54"/>
      <c r="AP20" s="53">
        <f>IF(16&lt;=$C$5,3,IF(16&lt;=$C$5+$D$5,2,IF(16&lt;=$F$5,1,"")))</f>
        <v>1</v>
      </c>
      <c r="AQ20" s="54"/>
      <c r="AR20" s="53" t="str">
        <f>IF(17&lt;=$C$5,3,IF(17&lt;=$C$5+$D$5,2,IF(17&lt;=$F$5,1,"")))</f>
        <v/>
      </c>
      <c r="AS20" s="54"/>
      <c r="AT20" s="53" t="str">
        <f>IF(18&lt;=$C$5,3,IF(18&lt;=$C$5+$D$5,2,IF(18&lt;=$F$5,1,"")))</f>
        <v/>
      </c>
      <c r="AU20" s="54"/>
      <c r="AV20" s="53" t="str">
        <f>IF(19&lt;=$C$5,3,IF(19&lt;=$C$5+$D$5,2,IF(19&lt;=$F$5,1,"")))</f>
        <v/>
      </c>
      <c r="AW20" s="54"/>
      <c r="AX20" s="53" t="str">
        <f>IF(20&lt;=$C$5,3,IF(20&lt;=$C$5+$D$5,2,IF(20&lt;=$F$5,1,"")))</f>
        <v/>
      </c>
      <c r="AY20" s="14"/>
      <c r="AZ20" s="13"/>
    </row>
    <row r="21" spans="8:52" ht="1.5" customHeight="1">
      <c r="H21" s="113"/>
      <c r="I21" s="43"/>
      <c r="J21" s="43"/>
      <c r="K21" s="43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14"/>
      <c r="AZ21" s="13"/>
    </row>
    <row r="22" spans="8:52">
      <c r="H22" s="113"/>
      <c r="I22" s="114" t="str">
        <f>$F$5&amp;"項目　（高 "&amp;$C$5&amp;"／中 "&amp;$D$5&amp;"／低 "&amp;$E$5&amp;"）"</f>
        <v>16項目　（高 11／中 3／低 2）</v>
      </c>
      <c r="J22" s="114"/>
      <c r="K22" s="43"/>
      <c r="L22" s="53" t="str">
        <f>IF(21&lt;=$C$5,3,IF(21&lt;=$C$5+$D$5,2,IF(21&lt;=$F$5,1,"")))</f>
        <v/>
      </c>
      <c r="M22" s="54"/>
      <c r="N22" s="53" t="str">
        <f>IF(22&lt;=$C$5,3,IF(22&lt;=$C$5+$D$5,2,IF(22&lt;=$F$5,1,"")))</f>
        <v/>
      </c>
      <c r="O22" s="54"/>
      <c r="P22" s="53" t="str">
        <f>IF(23&lt;=$C$5,3,IF(23&lt;=$C$5+$D$5,2,IF(23&lt;=$F$5,1,"")))</f>
        <v/>
      </c>
      <c r="Q22" s="54"/>
      <c r="R22" s="53" t="str">
        <f>IF(24&lt;=$C$5,3,IF(24&lt;=$C$5+$D$5,2,IF(24&lt;=$F$5,1,"")))</f>
        <v/>
      </c>
      <c r="S22" s="54"/>
      <c r="T22" s="53" t="str">
        <f>IF(25&lt;=$C$5,3,IF(25&lt;=$C$5+$D$5,2,IF(25&lt;=$F$5,1,"")))</f>
        <v/>
      </c>
      <c r="U22" s="54"/>
      <c r="V22" s="53" t="str">
        <f>IF(26&lt;=$C$5,3,IF(26&lt;=$C$5+$D$5,2,IF(26&lt;=$F$5,1,"")))</f>
        <v/>
      </c>
      <c r="W22" s="54"/>
      <c r="X22" s="53" t="str">
        <f>IF(27&lt;=$C$5,3,IF(27&lt;=$C$5+$D$5,2,IF(27&lt;=$F$5,1,"")))</f>
        <v/>
      </c>
      <c r="Y22" s="54"/>
      <c r="Z22" s="53" t="str">
        <f>IF(28&lt;=$C$5,3,IF(28&lt;=$C$5+$D$5,2,IF(28&lt;=$F$5,1,"")))</f>
        <v/>
      </c>
      <c r="AA22" s="54"/>
      <c r="AB22" s="53" t="str">
        <f>IF(29&lt;=$C$5,3,IF(29&lt;=$C$5+$D$5,2,IF(29&lt;=$F$5,1,"")))</f>
        <v/>
      </c>
      <c r="AC22" s="54"/>
      <c r="AD22" s="53" t="str">
        <f>IF(30&lt;=$C$5,3,IF(30&lt;=$C$5+$D$5,2,IF(30&lt;=$F$5,1,"")))</f>
        <v/>
      </c>
      <c r="AE22" s="54"/>
      <c r="AF22" s="53" t="str">
        <f>IF(31&lt;=$C$5,3,IF(31&lt;=$C$5+$D$5,2,IF(31&lt;=$F$5,1,"")))</f>
        <v/>
      </c>
      <c r="AG22" s="54"/>
      <c r="AH22" s="53" t="str">
        <f>IF(32&lt;=$C$5,3,IF(32&lt;=$C$5+$D$5,2,IF(32&lt;=$F$5,1,"")))</f>
        <v/>
      </c>
      <c r="AI22" s="54"/>
      <c r="AJ22" s="53" t="str">
        <f>IF(33&lt;=$C$5,3,IF(33&lt;=$C$5+$D$5,2,IF(33&lt;=$F$5,1,"")))</f>
        <v/>
      </c>
      <c r="AK22" s="54"/>
      <c r="AL22" s="53" t="str">
        <f>IF(34&lt;=$C$5,3,IF(34&lt;=$C$5+$D$5,2,IF(34&lt;=$F$5,1,"")))</f>
        <v/>
      </c>
      <c r="AM22" s="54"/>
      <c r="AN22" s="53" t="str">
        <f>IF(35&lt;=$C$5,3,IF(35&lt;=$C$5+$D$5,2,IF(35&lt;=$F$5,1,"")))</f>
        <v/>
      </c>
      <c r="AO22" s="54"/>
      <c r="AP22" s="53" t="str">
        <f>IF(36&lt;=$C$5,3,IF(36&lt;=$C$5+$D$5,2,IF(36&lt;=$F$5,1,"")))</f>
        <v/>
      </c>
      <c r="AQ22" s="54"/>
      <c r="AR22" s="53" t="str">
        <f>IF(37&lt;=$C$5,3,IF(37&lt;=$C$5+$D$5,2,IF(37&lt;=$F$5,1,"")))</f>
        <v/>
      </c>
      <c r="AS22" s="54"/>
      <c r="AT22" s="53" t="str">
        <f>IF(38&lt;=$C$5,3,IF(38&lt;=$C$5+$D$5,2,IF(38&lt;=$F$5,1,"")))</f>
        <v/>
      </c>
      <c r="AU22" s="54"/>
      <c r="AV22" s="53" t="str">
        <f>IF(39&lt;=$C$5,3,IF(39&lt;=$C$5+$D$5,2,IF(39&lt;=$F$5,1,"")))</f>
        <v/>
      </c>
      <c r="AW22" s="54"/>
      <c r="AX22" s="53" t="str">
        <f>IF(40&lt;=$C$5,3,IF(40&lt;=$C$5+$D$5,2,IF(40&lt;=$F$5,1,"")))</f>
        <v/>
      </c>
      <c r="AY22" s="14"/>
      <c r="AZ22" s="13"/>
    </row>
    <row r="23" spans="8:52" ht="1.5" customHeight="1">
      <c r="H23" s="13"/>
      <c r="I23" s="13"/>
      <c r="J23" s="13"/>
      <c r="K23" s="13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13"/>
      <c r="AZ23" s="13"/>
    </row>
    <row r="24" spans="8:52" ht="1.5" customHeight="1">
      <c r="H24" s="6"/>
      <c r="I24" s="6"/>
      <c r="J24" s="6"/>
      <c r="K24" s="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6"/>
      <c r="AZ24" s="6"/>
    </row>
    <row r="25" spans="8:52" ht="1.5" customHeight="1">
      <c r="H25" s="13"/>
      <c r="I25" s="13"/>
      <c r="J25" s="13"/>
      <c r="K25" s="13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13"/>
      <c r="AZ25" s="13"/>
    </row>
    <row r="26" spans="8:52">
      <c r="H26" s="117" t="s">
        <v>7</v>
      </c>
      <c r="I26" s="44" t="s">
        <v>8</v>
      </c>
      <c r="J26" s="44"/>
      <c r="K26" s="44"/>
      <c r="L26" s="53">
        <f>IF(1&lt;=$C$6,3,IF(1&lt;=$C$6+$D$6,2,IF(1&lt;=$F$6,1,"")))</f>
        <v>3</v>
      </c>
      <c r="M26" s="54"/>
      <c r="N26" s="53">
        <f>IF(2&lt;=$C$6,3,IF(2&lt;=$C$6+$D$6,2,IF(2&lt;=$F$6,1,"")))</f>
        <v>3</v>
      </c>
      <c r="O26" s="54"/>
      <c r="P26" s="53">
        <f>IF(3&lt;=$C$6,3,IF(3&lt;=$C$6+$D$6,2,IF(3&lt;=$F$6,1,"")))</f>
        <v>3</v>
      </c>
      <c r="Q26" s="54"/>
      <c r="R26" s="53">
        <f>IF(4&lt;=$C$6,3,IF(4&lt;=$C$6+$D$6,2,IF(4&lt;=$F$6,1,"")))</f>
        <v>3</v>
      </c>
      <c r="S26" s="54"/>
      <c r="T26" s="53">
        <f>IF(5&lt;=$C$6,3,IF(5&lt;=$C$6+$D$6,2,IF(5&lt;=$F$6,1,"")))</f>
        <v>3</v>
      </c>
      <c r="U26" s="54"/>
      <c r="V26" s="53">
        <f>IF(6&lt;=$C$6,3,IF(6&lt;=$C$6+$D$6,2,IF(6&lt;=$F$6,1,"")))</f>
        <v>3</v>
      </c>
      <c r="W26" s="54"/>
      <c r="X26" s="53">
        <f>IF(7&lt;=$C$6,3,IF(7&lt;=$C$6+$D$6,2,IF(7&lt;=$F$6,1,"")))</f>
        <v>3</v>
      </c>
      <c r="Y26" s="54"/>
      <c r="Z26" s="53">
        <f>IF(8&lt;=$C$6,3,IF(8&lt;=$C$6+$D$6,2,IF(8&lt;=$F$6,1,"")))</f>
        <v>3</v>
      </c>
      <c r="AA26" s="54"/>
      <c r="AB26" s="53">
        <f>IF(9&lt;=$C$6,3,IF(9&lt;=$C$6+$D$6,2,IF(9&lt;=$F$6,1,"")))</f>
        <v>3</v>
      </c>
      <c r="AC26" s="54"/>
      <c r="AD26" s="53">
        <f>IF(10&lt;=$C$6,3,IF(10&lt;=$C$6+$D$6,2,IF(10&lt;=$F$6,1,"")))</f>
        <v>3</v>
      </c>
      <c r="AE26" s="54"/>
      <c r="AF26" s="53">
        <f>IF(11&lt;=$C$6,3,IF(11&lt;=$C$6+$D$6,2,IF(11&lt;=$F$6,1,"")))</f>
        <v>3</v>
      </c>
      <c r="AG26" s="54"/>
      <c r="AH26" s="53">
        <f>IF(12&lt;=$C$6,3,IF(12&lt;=$C$6+$D$6,2,IF(12&lt;=$F$6,1,"")))</f>
        <v>3</v>
      </c>
      <c r="AI26" s="54"/>
      <c r="AJ26" s="53">
        <f>IF(13&lt;=$C$6,3,IF(13&lt;=$C$6+$D$6,2,IF(13&lt;=$F$6,1,"")))</f>
        <v>3</v>
      </c>
      <c r="AK26" s="54"/>
      <c r="AL26" s="53">
        <f>IF(14&lt;=$C$6,3,IF(14&lt;=$C$6+$D$6,2,IF(14&lt;=$F$6,1,"")))</f>
        <v>3</v>
      </c>
      <c r="AM26" s="54"/>
      <c r="AN26" s="53">
        <f>IF(15&lt;=$C$6,3,IF(15&lt;=$C$6+$D$6,2,IF(15&lt;=$F$6,1,"")))</f>
        <v>2</v>
      </c>
      <c r="AO26" s="54"/>
      <c r="AP26" s="53">
        <f>IF(16&lt;=$C$6,3,IF(16&lt;=$C$6+$D$6,2,IF(16&lt;=$F$6,1,"")))</f>
        <v>2</v>
      </c>
      <c r="AQ26" s="54"/>
      <c r="AR26" s="53">
        <f>IF(17&lt;=$C$6,3,IF(17&lt;=$C$6+$D$6,2,IF(17&lt;=$F$6,1,"")))</f>
        <v>2</v>
      </c>
      <c r="AS26" s="54"/>
      <c r="AT26" s="53">
        <f>IF(18&lt;=$C$6,3,IF(18&lt;=$C$6+$D$6,2,IF(18&lt;=$F$6,1,"")))</f>
        <v>1</v>
      </c>
      <c r="AU26" s="54"/>
      <c r="AV26" s="53">
        <f>IF(19&lt;=$C$6,3,IF(19&lt;=$C$6+$D$6,2,IF(19&lt;=$F$6,1,"")))</f>
        <v>1</v>
      </c>
      <c r="AW26" s="54"/>
      <c r="AX26" s="53">
        <f>IF(20&lt;=$C$6,3,IF(20&lt;=$C$6+$D$6,2,IF(20&lt;=$F$6,1,"")))</f>
        <v>1</v>
      </c>
      <c r="AY26" s="14"/>
      <c r="AZ26" s="13"/>
    </row>
    <row r="27" spans="8:52" ht="1.5" customHeight="1">
      <c r="H27" s="117"/>
      <c r="I27" s="43"/>
      <c r="J27" s="43"/>
      <c r="K27" s="43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14"/>
      <c r="AZ27" s="13"/>
    </row>
    <row r="28" spans="8:52">
      <c r="H28" s="117"/>
      <c r="I28" s="114" t="str">
        <f>$F$6&amp;"項目　（高 "&amp;$C$6&amp;"／中 "&amp;$D$6&amp;"／低 "&amp;$E$6&amp;"）"</f>
        <v>26項目　（高 14／中 3／低 9）</v>
      </c>
      <c r="J28" s="114"/>
      <c r="K28" s="43"/>
      <c r="L28" s="53">
        <f>IF(21&lt;=$C$6,3,IF(21&lt;=$C$6+$D$6,2,IF(21&lt;=$F$6,1,"")))</f>
        <v>1</v>
      </c>
      <c r="M28" s="54"/>
      <c r="N28" s="53">
        <f>IF(22&lt;=$C$6,3,IF(22&lt;=$C$6+$D$6,2,IF(22&lt;=$F$6,1,"")))</f>
        <v>1</v>
      </c>
      <c r="O28" s="54"/>
      <c r="P28" s="53">
        <f>IF(23&lt;=$C$6,3,IF(23&lt;=$C$6+$D$6,2,IF(23&lt;=$F$6,1,"")))</f>
        <v>1</v>
      </c>
      <c r="Q28" s="54"/>
      <c r="R28" s="53">
        <f>IF(24&lt;=$C$6,3,IF(24&lt;=$C$6+$D$6,2,IF(24&lt;=$F$6,1,"")))</f>
        <v>1</v>
      </c>
      <c r="S28" s="54"/>
      <c r="T28" s="53">
        <f>IF(25&lt;=$C$6,3,IF(25&lt;=$C$6+$D$6,2,IF(25&lt;=$F$6,1,"")))</f>
        <v>1</v>
      </c>
      <c r="U28" s="54"/>
      <c r="V28" s="53">
        <f>IF(26&lt;=$C$6,3,IF(26&lt;=$C$6+$D$6,2,IF(26&lt;=$F$6,1,"")))</f>
        <v>1</v>
      </c>
      <c r="W28" s="54"/>
      <c r="X28" s="53" t="str">
        <f>IF(27&lt;=$C$6,3,IF(27&lt;=$C$6+$D$6,2,IF(27&lt;=$F$6,1,"")))</f>
        <v/>
      </c>
      <c r="Y28" s="54"/>
      <c r="Z28" s="53" t="str">
        <f>IF(28&lt;=$C$6,3,IF(28&lt;=$C$6+$D$6,2,IF(28&lt;=$F$6,1,"")))</f>
        <v/>
      </c>
      <c r="AA28" s="54"/>
      <c r="AB28" s="53" t="str">
        <f>IF(29&lt;=$C$6,3,IF(29&lt;=$C$6+$D$6,2,IF(29&lt;=$F$6,1,"")))</f>
        <v/>
      </c>
      <c r="AC28" s="54"/>
      <c r="AD28" s="53" t="str">
        <f>IF(30&lt;=$C$6,3,IF(30&lt;=$C$6+$D$6,2,IF(30&lt;=$F$6,1,"")))</f>
        <v/>
      </c>
      <c r="AE28" s="54"/>
      <c r="AF28" s="53" t="str">
        <f>IF(31&lt;=$C$6,3,IF(31&lt;=$C$6+$D$6,2,IF(31&lt;=$F$6,1,"")))</f>
        <v/>
      </c>
      <c r="AG28" s="54"/>
      <c r="AH28" s="53" t="str">
        <f>IF(32&lt;=$C$6,3,IF(32&lt;=$C$6+$D$6,2,IF(32&lt;=$F$6,1,"")))</f>
        <v/>
      </c>
      <c r="AI28" s="54"/>
      <c r="AJ28" s="53" t="str">
        <f>IF(33&lt;=$C$6,3,IF(33&lt;=$C$6+$D$6,2,IF(33&lt;=$F$6,1,"")))</f>
        <v/>
      </c>
      <c r="AK28" s="54"/>
      <c r="AL28" s="53" t="str">
        <f>IF(34&lt;=$C$6,3,IF(34&lt;=$C$6+$D$6,2,IF(34&lt;=$F$6,1,"")))</f>
        <v/>
      </c>
      <c r="AM28" s="54"/>
      <c r="AN28" s="53" t="str">
        <f>IF(35&lt;=$C$6,3,IF(35&lt;=$C$6+$D$6,2,IF(35&lt;=$F$6,1,"")))</f>
        <v/>
      </c>
      <c r="AO28" s="54"/>
      <c r="AP28" s="53" t="str">
        <f>IF(36&lt;=$C$6,3,IF(36&lt;=$C$6+$D$6,2,IF(36&lt;=$F$6,1,"")))</f>
        <v/>
      </c>
      <c r="AQ28" s="54"/>
      <c r="AR28" s="53" t="str">
        <f>IF(37&lt;=$C$6,3,IF(37&lt;=$C$6+$D$6,2,IF(37&lt;=$F$6,1,"")))</f>
        <v/>
      </c>
      <c r="AS28" s="54"/>
      <c r="AT28" s="53" t="str">
        <f>IF(38&lt;=$C$6,3,IF(38&lt;=$C$6+$D$6,2,IF(38&lt;=$F$6,1,"")))</f>
        <v/>
      </c>
      <c r="AU28" s="54"/>
      <c r="AV28" s="53" t="str">
        <f>IF(39&lt;=$C$6,3,IF(39&lt;=$C$6+$D$6,2,IF(39&lt;=$F$6,1,"")))</f>
        <v/>
      </c>
      <c r="AW28" s="54"/>
      <c r="AX28" s="53" t="str">
        <f>IF(40&lt;=$C$6,3,IF(40&lt;=$C$6+$D$6,2,IF(40&lt;=$F$6,1,"")))</f>
        <v/>
      </c>
      <c r="AY28" s="14"/>
      <c r="AZ28" s="13"/>
    </row>
    <row r="29" spans="8:52" ht="1.5" customHeight="1">
      <c r="H29" s="13"/>
      <c r="I29" s="13"/>
      <c r="J29" s="13"/>
      <c r="K29" s="13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13"/>
      <c r="AZ29" s="13"/>
    </row>
    <row r="30" spans="8:52" ht="1.5" customHeight="1">
      <c r="H30" s="6"/>
      <c r="I30" s="6"/>
      <c r="J30" s="6"/>
      <c r="K30" s="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6"/>
      <c r="AZ30" s="6"/>
    </row>
    <row r="31" spans="8:52" ht="1.5" customHeight="1">
      <c r="H31" s="13"/>
      <c r="I31" s="13"/>
      <c r="J31" s="13"/>
      <c r="K31" s="13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13"/>
      <c r="AZ31" s="13"/>
    </row>
    <row r="32" spans="8:52">
      <c r="H32" s="118" t="s">
        <v>9</v>
      </c>
      <c r="I32" s="45" t="s">
        <v>10</v>
      </c>
      <c r="J32" s="45"/>
      <c r="K32" s="45"/>
      <c r="L32" s="53">
        <f>IF(1&lt;=$C$7,3,IF(1&lt;=$C$7+$D$7,2,IF(1&lt;=$F$7,1,"")))</f>
        <v>3</v>
      </c>
      <c r="M32" s="54"/>
      <c r="N32" s="53">
        <f>IF(2&lt;=$C$7,3,IF(2&lt;=$C$7+$D$7,2,IF(2&lt;=$F$7,1,"")))</f>
        <v>3</v>
      </c>
      <c r="O32" s="54"/>
      <c r="P32" s="53">
        <f>IF(3&lt;=$C$7,3,IF(3&lt;=$C$7+$D$7,2,IF(3&lt;=$F$7,1,"")))</f>
        <v>3</v>
      </c>
      <c r="Q32" s="54"/>
      <c r="R32" s="53">
        <f>IF(4&lt;=$C$7,3,IF(4&lt;=$C$7+$D$7,2,IF(4&lt;=$F$7,1,"")))</f>
        <v>3</v>
      </c>
      <c r="S32" s="54"/>
      <c r="T32" s="53">
        <f>IF(5&lt;=$C$7,3,IF(5&lt;=$C$7+$D$7,2,IF(5&lt;=$F$7,1,"")))</f>
        <v>3</v>
      </c>
      <c r="U32" s="54"/>
      <c r="V32" s="53">
        <f>IF(6&lt;=$C$7,3,IF(6&lt;=$C$7+$D$7,2,IF(6&lt;=$F$7,1,"")))</f>
        <v>1</v>
      </c>
      <c r="W32" s="54"/>
      <c r="X32" s="53" t="str">
        <f>IF(7&lt;=$C$7,3,IF(7&lt;=$C$7+$D$7,2,IF(7&lt;=$F$7,1,"")))</f>
        <v/>
      </c>
      <c r="Y32" s="54"/>
      <c r="Z32" s="53" t="str">
        <f>IF(8&lt;=$C$7,3,IF(8&lt;=$C$7+$D$7,2,IF(8&lt;=$F$7,1,"")))</f>
        <v/>
      </c>
      <c r="AA32" s="54"/>
      <c r="AB32" s="53" t="str">
        <f>IF(9&lt;=$C$7,3,IF(9&lt;=$C$7+$D$7,2,IF(9&lt;=$F$7,1,"")))</f>
        <v/>
      </c>
      <c r="AC32" s="54"/>
      <c r="AD32" s="53" t="str">
        <f>IF(10&lt;=$C$7,3,IF(10&lt;=$C$7+$D$7,2,IF(10&lt;=$F$7,1,"")))</f>
        <v/>
      </c>
      <c r="AE32" s="54"/>
      <c r="AF32" s="53" t="str">
        <f>IF(11&lt;=$C$7,3,IF(11&lt;=$C$7+$D$7,2,IF(11&lt;=$F$7,1,"")))</f>
        <v/>
      </c>
      <c r="AG32" s="54"/>
      <c r="AH32" s="53" t="str">
        <f>IF(12&lt;=$C$7,3,IF(12&lt;=$C$7+$D$7,2,IF(12&lt;=$F$7,1,"")))</f>
        <v/>
      </c>
      <c r="AI32" s="54"/>
      <c r="AJ32" s="53" t="str">
        <f>IF(13&lt;=$C$7,3,IF(13&lt;=$C$7+$D$7,2,IF(13&lt;=$F$7,1,"")))</f>
        <v/>
      </c>
      <c r="AK32" s="54"/>
      <c r="AL32" s="53" t="str">
        <f>IF(14&lt;=$C$7,3,IF(14&lt;=$C$7+$D$7,2,IF(14&lt;=$F$7,1,"")))</f>
        <v/>
      </c>
      <c r="AM32" s="54"/>
      <c r="AN32" s="53" t="str">
        <f>IF(15&lt;=$C$7,3,IF(15&lt;=$C$7+$D$7,2,IF(15&lt;=$F$7,1,"")))</f>
        <v/>
      </c>
      <c r="AO32" s="54"/>
      <c r="AP32" s="53" t="str">
        <f>IF(16&lt;=$C$7,3,IF(16&lt;=$C$7+$D$7,2,IF(16&lt;=$F$7,1,"")))</f>
        <v/>
      </c>
      <c r="AQ32" s="54"/>
      <c r="AR32" s="53" t="str">
        <f>IF(17&lt;=$C$7,3,IF(17&lt;=$C$7+$D$7,2,IF(17&lt;=$F$7,1,"")))</f>
        <v/>
      </c>
      <c r="AS32" s="54"/>
      <c r="AT32" s="53" t="str">
        <f>IF(18&lt;=$C$7,3,IF(18&lt;=$C$7+$D$7,2,IF(18&lt;=$F$7,1,"")))</f>
        <v/>
      </c>
      <c r="AU32" s="54"/>
      <c r="AV32" s="53" t="str">
        <f>IF(19&lt;=$C$7,3,IF(19&lt;=$C$7+$D$7,2,IF(19&lt;=$F$7,1,"")))</f>
        <v/>
      </c>
      <c r="AW32" s="54"/>
      <c r="AX32" s="53" t="str">
        <f>IF(20&lt;=$C$7,3,IF(20&lt;=$C$7+$D$7,2,IF(20&lt;=$F$7,1,"")))</f>
        <v/>
      </c>
      <c r="AY32" s="14"/>
      <c r="AZ32" s="13"/>
    </row>
    <row r="33" spans="8:52" ht="1.5" customHeight="1">
      <c r="H33" s="118"/>
      <c r="I33" s="43"/>
      <c r="J33" s="43"/>
      <c r="K33" s="43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14"/>
      <c r="AZ33" s="13"/>
    </row>
    <row r="34" spans="8:52">
      <c r="H34" s="118"/>
      <c r="I34" s="114" t="str">
        <f>$F$7&amp;"項目　（高 "&amp;$C$7&amp;"／中 "&amp;$D$7&amp;"／低 "&amp;$E$7&amp;"）"</f>
        <v>6項目　（高 5／中 0／低 1）</v>
      </c>
      <c r="J34" s="114"/>
      <c r="K34" s="43"/>
      <c r="L34" s="53" t="str">
        <f>IF(21&lt;=$C$7,3,IF(21&lt;=$C$7+$D$7,2,IF(21&lt;=$F$7,1,"")))</f>
        <v/>
      </c>
      <c r="M34" s="54"/>
      <c r="N34" s="53" t="str">
        <f>IF(22&lt;=$C$7,3,IF(22&lt;=$C$7+$D$7,2,IF(22&lt;=$F$7,1,"")))</f>
        <v/>
      </c>
      <c r="O34" s="54"/>
      <c r="P34" s="53" t="str">
        <f>IF(23&lt;=$C$7,3,IF(23&lt;=$C$7+$D$7,2,IF(23&lt;=$F$7,1,"")))</f>
        <v/>
      </c>
      <c r="Q34" s="54"/>
      <c r="R34" s="53" t="str">
        <f>IF(24&lt;=$C$7,3,IF(24&lt;=$C$7+$D$7,2,IF(24&lt;=$F$7,1,"")))</f>
        <v/>
      </c>
      <c r="S34" s="54"/>
      <c r="T34" s="53" t="str">
        <f>IF(25&lt;=$C$7,3,IF(25&lt;=$C$7+$D$7,2,IF(25&lt;=$F$7,1,"")))</f>
        <v/>
      </c>
      <c r="U34" s="54"/>
      <c r="V34" s="53" t="str">
        <f>IF(26&lt;=$C$7,3,IF(26&lt;=$C$7+$D$7,2,IF(26&lt;=$F$7,1,"")))</f>
        <v/>
      </c>
      <c r="W34" s="54"/>
      <c r="X34" s="53" t="str">
        <f>IF(27&lt;=$C$7,3,IF(27&lt;=$C$7+$D$7,2,IF(27&lt;=$F$7,1,"")))</f>
        <v/>
      </c>
      <c r="Y34" s="54"/>
      <c r="Z34" s="53" t="str">
        <f>IF(28&lt;=$C$7,3,IF(28&lt;=$C$7+$D$7,2,IF(28&lt;=$F$7,1,"")))</f>
        <v/>
      </c>
      <c r="AA34" s="54"/>
      <c r="AB34" s="53" t="str">
        <f>IF(29&lt;=$C$7,3,IF(29&lt;=$C$7+$D$7,2,IF(29&lt;=$F$7,1,"")))</f>
        <v/>
      </c>
      <c r="AC34" s="54"/>
      <c r="AD34" s="53" t="str">
        <f>IF(30&lt;=$C$7,3,IF(30&lt;=$C$7+$D$7,2,IF(30&lt;=$F$7,1,"")))</f>
        <v/>
      </c>
      <c r="AE34" s="54"/>
      <c r="AF34" s="53" t="str">
        <f>IF(31&lt;=$C$7,3,IF(31&lt;=$C$7+$D$7,2,IF(31&lt;=$F$7,1,"")))</f>
        <v/>
      </c>
      <c r="AG34" s="54"/>
      <c r="AH34" s="53" t="str">
        <f>IF(32&lt;=$C$7,3,IF(32&lt;=$C$7+$D$7,2,IF(32&lt;=$F$7,1,"")))</f>
        <v/>
      </c>
      <c r="AI34" s="54"/>
      <c r="AJ34" s="53" t="str">
        <f>IF(33&lt;=$C$7,3,IF(33&lt;=$C$7+$D$7,2,IF(33&lt;=$F$7,1,"")))</f>
        <v/>
      </c>
      <c r="AK34" s="54"/>
      <c r="AL34" s="53" t="str">
        <f>IF(34&lt;=$C$7,3,IF(34&lt;=$C$7+$D$7,2,IF(34&lt;=$F$7,1,"")))</f>
        <v/>
      </c>
      <c r="AM34" s="54"/>
      <c r="AN34" s="53" t="str">
        <f>IF(35&lt;=$C$7,3,IF(35&lt;=$C$7+$D$7,2,IF(35&lt;=$F$7,1,"")))</f>
        <v/>
      </c>
      <c r="AO34" s="54"/>
      <c r="AP34" s="53" t="str">
        <f>IF(36&lt;=$C$7,3,IF(36&lt;=$C$7+$D$7,2,IF(36&lt;=$F$7,1,"")))</f>
        <v/>
      </c>
      <c r="AQ34" s="54"/>
      <c r="AR34" s="53" t="str">
        <f>IF(37&lt;=$C$7,3,IF(37&lt;=$C$7+$D$7,2,IF(37&lt;=$F$7,1,"")))</f>
        <v/>
      </c>
      <c r="AS34" s="54"/>
      <c r="AT34" s="53" t="str">
        <f>IF(38&lt;=$C$7,3,IF(38&lt;=$C$7+$D$7,2,IF(38&lt;=$F$7,1,"")))</f>
        <v/>
      </c>
      <c r="AU34" s="54"/>
      <c r="AV34" s="53" t="str">
        <f>IF(39&lt;=$C$7,3,IF(39&lt;=$C$7+$D$7,2,IF(39&lt;=$F$7,1,"")))</f>
        <v/>
      </c>
      <c r="AW34" s="54"/>
      <c r="AX34" s="53" t="str">
        <f>IF(40&lt;=$C$7,3,IF(40&lt;=$C$7+$D$7,2,IF(40&lt;=$F$7,1,"")))</f>
        <v/>
      </c>
      <c r="AY34" s="14"/>
      <c r="AZ34" s="13"/>
    </row>
    <row r="35" spans="8:52" ht="1.5" customHeight="1">
      <c r="H35" s="13"/>
      <c r="I35" s="13"/>
      <c r="J35" s="13"/>
      <c r="K35" s="13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13"/>
      <c r="AZ35" s="13"/>
    </row>
    <row r="36" spans="8:52" ht="1.5" customHeight="1">
      <c r="H36" s="6"/>
      <c r="I36" s="6"/>
      <c r="J36" s="6"/>
      <c r="K36" s="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6"/>
      <c r="AZ36" s="6"/>
    </row>
    <row r="37" spans="8:52" ht="1.5" customHeight="1">
      <c r="H37" s="13"/>
      <c r="I37" s="13"/>
      <c r="J37" s="13"/>
      <c r="K37" s="13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13"/>
      <c r="AZ37" s="13"/>
    </row>
    <row r="38" spans="8:52">
      <c r="H38" s="115" t="s">
        <v>11</v>
      </c>
      <c r="I38" s="46" t="s">
        <v>12</v>
      </c>
      <c r="J38" s="46"/>
      <c r="K38" s="46"/>
      <c r="L38" s="53">
        <f>IF(1&lt;=$C$8,3,IF(1&lt;=$C$8+$D$8,2,IF(1&lt;=$F$8,1,"")))</f>
        <v>3</v>
      </c>
      <c r="M38" s="54"/>
      <c r="N38" s="53">
        <f>IF(2&lt;=$C$8,3,IF(2&lt;=$C$8+$D$8,2,IF(2&lt;=$F$8,1,"")))</f>
        <v>3</v>
      </c>
      <c r="O38" s="54"/>
      <c r="P38" s="53">
        <f>IF(3&lt;=$C$8,3,IF(3&lt;=$C$8+$D$8,2,IF(3&lt;=$F$8,1,"")))</f>
        <v>3</v>
      </c>
      <c r="Q38" s="54"/>
      <c r="R38" s="53">
        <f>IF(4&lt;=$C$8,3,IF(4&lt;=$C$8+$D$8,2,IF(4&lt;=$F$8,1,"")))</f>
        <v>3</v>
      </c>
      <c r="S38" s="54"/>
      <c r="T38" s="53">
        <f>IF(5&lt;=$C$8,3,IF(5&lt;=$C$8+$D$8,2,IF(5&lt;=$F$8,1,"")))</f>
        <v>3</v>
      </c>
      <c r="U38" s="54"/>
      <c r="V38" s="53">
        <f>IF(6&lt;=$C$8,3,IF(6&lt;=$C$8+$D$8,2,IF(6&lt;=$F$8,1,"")))</f>
        <v>3</v>
      </c>
      <c r="W38" s="54"/>
      <c r="X38" s="53">
        <f>IF(7&lt;=$C$8,3,IF(7&lt;=$C$8+$D$8,2,IF(7&lt;=$F$8,1,"")))</f>
        <v>3</v>
      </c>
      <c r="Y38" s="54"/>
      <c r="Z38" s="53">
        <f>IF(8&lt;=$C$8,3,IF(8&lt;=$C$8+$D$8,2,IF(8&lt;=$F$8,1,"")))</f>
        <v>3</v>
      </c>
      <c r="AA38" s="54"/>
      <c r="AB38" s="53">
        <f>IF(9&lt;=$C$8,3,IF(9&lt;=$C$8+$D$8,2,IF(9&lt;=$F$8,1,"")))</f>
        <v>3</v>
      </c>
      <c r="AC38" s="54"/>
      <c r="AD38" s="53">
        <f>IF(10&lt;=$C$8,3,IF(10&lt;=$C$8+$D$8,2,IF(10&lt;=$F$8,1,"")))</f>
        <v>3</v>
      </c>
      <c r="AE38" s="54"/>
      <c r="AF38" s="53">
        <f>IF(11&lt;=$C$8,3,IF(11&lt;=$C$8+$D$8,2,IF(11&lt;=$F$8,1,"")))</f>
        <v>3</v>
      </c>
      <c r="AG38" s="54"/>
      <c r="AH38" s="53">
        <f>IF(12&lt;=$C$8,3,IF(12&lt;=$C$8+$D$8,2,IF(12&lt;=$F$8,1,"")))</f>
        <v>2</v>
      </c>
      <c r="AI38" s="54"/>
      <c r="AJ38" s="53">
        <f>IF(13&lt;=$C$8,3,IF(13&lt;=$C$8+$D$8,2,IF(13&lt;=$F$8,1,"")))</f>
        <v>1</v>
      </c>
      <c r="AK38" s="54"/>
      <c r="AL38" s="53">
        <f>IF(14&lt;=$C$8,3,IF(14&lt;=$C$8+$D$8,2,IF(14&lt;=$F$8,1,"")))</f>
        <v>1</v>
      </c>
      <c r="AM38" s="54"/>
      <c r="AN38" s="53">
        <f>IF(15&lt;=$C$8,3,IF(15&lt;=$C$8+$D$8,2,IF(15&lt;=$F$8,1,"")))</f>
        <v>1</v>
      </c>
      <c r="AO38" s="54"/>
      <c r="AP38" s="53">
        <f>IF(16&lt;=$C$8,3,IF(16&lt;=$C$8+$D$8,2,IF(16&lt;=$F$8,1,"")))</f>
        <v>1</v>
      </c>
      <c r="AQ38" s="54"/>
      <c r="AR38" s="53">
        <f>IF(17&lt;=$C$8,3,IF(17&lt;=$C$8+$D$8,2,IF(17&lt;=$F$8,1,"")))</f>
        <v>1</v>
      </c>
      <c r="AS38" s="54"/>
      <c r="AT38" s="53">
        <f>IF(18&lt;=$C$8,3,IF(18&lt;=$C$8+$D$8,2,IF(18&lt;=$F$8,1,"")))</f>
        <v>1</v>
      </c>
      <c r="AU38" s="54"/>
      <c r="AV38" s="53">
        <f>IF(19&lt;=$C$8,3,IF(19&lt;=$C$8+$D$8,2,IF(19&lt;=$F$8,1,"")))</f>
        <v>1</v>
      </c>
      <c r="AW38" s="54"/>
      <c r="AX38" s="53">
        <f>IF(20&lt;=$C$8,3,IF(20&lt;=$C$8+$D$8,2,IF(20&lt;=$F$8,1,"")))</f>
        <v>1</v>
      </c>
      <c r="AY38" s="14"/>
      <c r="AZ38" s="13"/>
    </row>
    <row r="39" spans="8:52" ht="1.5" customHeight="1">
      <c r="H39" s="115"/>
      <c r="I39" s="43"/>
      <c r="J39" s="43"/>
      <c r="K39" s="43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14"/>
      <c r="AZ39" s="13"/>
    </row>
    <row r="40" spans="8:52">
      <c r="H40" s="115"/>
      <c r="I40" s="114" t="str">
        <f>$F$8&amp;"項目　（高 "&amp;$C$8&amp;"／中 "&amp;$D$8&amp;"／低 "&amp;$E$8&amp;"）"</f>
        <v>31項目　（高 11／中 1／低 19）</v>
      </c>
      <c r="J40" s="114"/>
      <c r="K40" s="43"/>
      <c r="L40" s="53">
        <f>IF(21&lt;=$C$8,3,IF(21&lt;=$C$8+$D$8,2,IF(21&lt;=$F$8,1,"")))</f>
        <v>1</v>
      </c>
      <c r="M40" s="54"/>
      <c r="N40" s="53">
        <f>IF(22&lt;=$C$8,3,IF(22&lt;=$C$8+$D$8,2,IF(22&lt;=$F$8,1,"")))</f>
        <v>1</v>
      </c>
      <c r="O40" s="54"/>
      <c r="P40" s="53">
        <f>IF(23&lt;=$C$8,3,IF(23&lt;=$C$8+$D$8,2,IF(23&lt;=$F$8,1,"")))</f>
        <v>1</v>
      </c>
      <c r="Q40" s="54"/>
      <c r="R40" s="53">
        <f>IF(24&lt;=$C$8,3,IF(24&lt;=$C$8+$D$8,2,IF(24&lt;=$F$8,1,"")))</f>
        <v>1</v>
      </c>
      <c r="S40" s="54"/>
      <c r="T40" s="53">
        <f>IF(25&lt;=$C$8,3,IF(25&lt;=$C$8+$D$8,2,IF(25&lt;=$F$8,1,"")))</f>
        <v>1</v>
      </c>
      <c r="U40" s="54"/>
      <c r="V40" s="53">
        <f>IF(26&lt;=$C$8,3,IF(26&lt;=$C$8+$D$8,2,IF(26&lt;=$F$8,1,"")))</f>
        <v>1</v>
      </c>
      <c r="W40" s="54"/>
      <c r="X40" s="53">
        <f>IF(27&lt;=$C$8,3,IF(27&lt;=$C$8+$D$8,2,IF(27&lt;=$F$8,1,"")))</f>
        <v>1</v>
      </c>
      <c r="Y40" s="54"/>
      <c r="Z40" s="53">
        <f>IF(28&lt;=$C$8,3,IF(28&lt;=$C$8+$D$8,2,IF(28&lt;=$F$8,1,"")))</f>
        <v>1</v>
      </c>
      <c r="AA40" s="54"/>
      <c r="AB40" s="53">
        <f>IF(29&lt;=$C$8,3,IF(29&lt;=$C$8+$D$8,2,IF(29&lt;=$F$8,1,"")))</f>
        <v>1</v>
      </c>
      <c r="AC40" s="54"/>
      <c r="AD40" s="53">
        <f>IF(30&lt;=$C$8,3,IF(30&lt;=$C$8+$D$8,2,IF(30&lt;=$F$8,1,"")))</f>
        <v>1</v>
      </c>
      <c r="AE40" s="54"/>
      <c r="AF40" s="53">
        <f>IF(31&lt;=$C$8,3,IF(31&lt;=$C$8+$D$8,2,IF(31&lt;=$F$8,1,"")))</f>
        <v>1</v>
      </c>
      <c r="AG40" s="54"/>
      <c r="AH40" s="53" t="str">
        <f>IF(32&lt;=$C$8,3,IF(32&lt;=$C$8+$D$8,2,IF(32&lt;=$F$8,1,"")))</f>
        <v/>
      </c>
      <c r="AI40" s="54"/>
      <c r="AJ40" s="53" t="str">
        <f>IF(33&lt;=$C$8,3,IF(33&lt;=$C$8+$D$8,2,IF(33&lt;=$F$8,1,"")))</f>
        <v/>
      </c>
      <c r="AK40" s="54"/>
      <c r="AL40" s="53" t="str">
        <f>IF(34&lt;=$C$8,3,IF(34&lt;=$C$8+$D$8,2,IF(34&lt;=$F$8,1,"")))</f>
        <v/>
      </c>
      <c r="AM40" s="54"/>
      <c r="AN40" s="53" t="str">
        <f>IF(35&lt;=$C$8,3,IF(35&lt;=$C$8+$D$8,2,IF(35&lt;=$F$8,1,"")))</f>
        <v/>
      </c>
      <c r="AO40" s="54"/>
      <c r="AP40" s="53" t="str">
        <f>IF(36&lt;=$C$8,3,IF(36&lt;=$C$8+$D$8,2,IF(36&lt;=$F$8,1,"")))</f>
        <v/>
      </c>
      <c r="AQ40" s="54"/>
      <c r="AR40" s="53" t="str">
        <f>IF(37&lt;=$C$8,3,IF(37&lt;=$C$8+$D$8,2,IF(37&lt;=$F$8,1,"")))</f>
        <v/>
      </c>
      <c r="AS40" s="54"/>
      <c r="AT40" s="53" t="str">
        <f>IF(38&lt;=$C$8,3,IF(38&lt;=$C$8+$D$8,2,IF(38&lt;=$F$8,1,"")))</f>
        <v/>
      </c>
      <c r="AU40" s="54"/>
      <c r="AV40" s="53" t="str">
        <f>IF(39&lt;=$C$8,3,IF(39&lt;=$C$8+$D$8,2,IF(39&lt;=$F$8,1,"")))</f>
        <v/>
      </c>
      <c r="AW40" s="54"/>
      <c r="AX40" s="53" t="str">
        <f>IF(40&lt;=$C$8,3,IF(40&lt;=$C$8+$D$8,2,IF(40&lt;=$F$8,1,"")))</f>
        <v/>
      </c>
      <c r="AY40" s="14"/>
      <c r="AZ40" s="13"/>
    </row>
    <row r="41" spans="8:52" ht="1.5" customHeight="1">
      <c r="H41" s="13"/>
      <c r="I41" s="13"/>
      <c r="J41" s="13"/>
      <c r="K41" s="13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13"/>
      <c r="AZ41" s="13"/>
    </row>
    <row r="42" spans="8:52" ht="1.5" customHeight="1">
      <c r="H42" s="6"/>
      <c r="I42" s="6"/>
      <c r="J42" s="6"/>
      <c r="K42" s="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6"/>
      <c r="AZ42" s="6"/>
    </row>
    <row r="43" spans="8:52" ht="1.5" customHeight="1">
      <c r="H43" s="13"/>
      <c r="I43" s="13"/>
      <c r="J43" s="13"/>
      <c r="K43" s="13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13"/>
      <c r="AZ43" s="13"/>
    </row>
    <row r="44" spans="8:52">
      <c r="H44" s="116" t="s">
        <v>13</v>
      </c>
      <c r="I44" s="47" t="s">
        <v>14</v>
      </c>
      <c r="J44" s="47"/>
      <c r="K44" s="47"/>
      <c r="L44" s="53">
        <f>IF(1&lt;=$C$9,3,IF(1&lt;=$C$9+$D$9,2,IF(1&lt;=$F$9,1,"")))</f>
        <v>3</v>
      </c>
      <c r="M44" s="54"/>
      <c r="N44" s="53" t="str">
        <f>IF(2&lt;=$C$9,3,IF(2&lt;=$C$9+$D$9,2,IF(2&lt;=$F$9,1,"")))</f>
        <v/>
      </c>
      <c r="O44" s="54"/>
      <c r="P44" s="53" t="str">
        <f>IF(3&lt;=$C$9,3,IF(3&lt;=$C$9+$D$9,2,IF(3&lt;=$F$9,1,"")))</f>
        <v/>
      </c>
      <c r="Q44" s="54"/>
      <c r="R44" s="53" t="str">
        <f>IF(4&lt;=$C$9,3,IF(4&lt;=$C$9+$D$9,2,IF(4&lt;=$F$9,1,"")))</f>
        <v/>
      </c>
      <c r="S44" s="54"/>
      <c r="T44" s="53" t="str">
        <f>IF(5&lt;=$C$9,3,IF(5&lt;=$C$9+$D$9,2,IF(5&lt;=$F$9,1,"")))</f>
        <v/>
      </c>
      <c r="U44" s="54"/>
      <c r="V44" s="53" t="str">
        <f>IF(6&lt;=$C$9,3,IF(6&lt;=$C$9+$D$9,2,IF(6&lt;=$F$9,1,"")))</f>
        <v/>
      </c>
      <c r="W44" s="54"/>
      <c r="X44" s="53" t="str">
        <f>IF(7&lt;=$C$9,3,IF(7&lt;=$C$9+$D$9,2,IF(7&lt;=$F$9,1,"")))</f>
        <v/>
      </c>
      <c r="Y44" s="54"/>
      <c r="Z44" s="53" t="str">
        <f>IF(8&lt;=$C$9,3,IF(8&lt;=$C$9+$D$9,2,IF(8&lt;=$F$9,1,"")))</f>
        <v/>
      </c>
      <c r="AA44" s="54"/>
      <c r="AB44" s="53" t="str">
        <f>IF(9&lt;=$C$9,3,IF(9&lt;=$C$9+$D$9,2,IF(9&lt;=$F$9,1,"")))</f>
        <v/>
      </c>
      <c r="AC44" s="54"/>
      <c r="AD44" s="53" t="str">
        <f>IF(10&lt;=$C$9,3,IF(10&lt;=$C$9+$D$9,2,IF(10&lt;=$F$9,1,"")))</f>
        <v/>
      </c>
      <c r="AE44" s="54"/>
      <c r="AF44" s="53" t="str">
        <f>IF(11&lt;=$C$9,3,IF(11&lt;=$C$9+$D$9,2,IF(11&lt;=$F$9,1,"")))</f>
        <v/>
      </c>
      <c r="AG44" s="54"/>
      <c r="AH44" s="53" t="str">
        <f>IF(12&lt;=$C$9,3,IF(12&lt;=$C$9+$D$9,2,IF(12&lt;=$F$9,1,"")))</f>
        <v/>
      </c>
      <c r="AI44" s="54"/>
      <c r="AJ44" s="53" t="str">
        <f>IF(13&lt;=$C$9,3,IF(13&lt;=$C$9+$D$9,2,IF(13&lt;=$F$9,1,"")))</f>
        <v/>
      </c>
      <c r="AK44" s="54"/>
      <c r="AL44" s="53" t="str">
        <f>IF(14&lt;=$C$9,3,IF(14&lt;=$C$9+$D$9,2,IF(14&lt;=$F$9,1,"")))</f>
        <v/>
      </c>
      <c r="AM44" s="54"/>
      <c r="AN44" s="53" t="str">
        <f>IF(15&lt;=$C$9,3,IF(15&lt;=$C$9+$D$9,2,IF(15&lt;=$F$9,1,"")))</f>
        <v/>
      </c>
      <c r="AO44" s="54"/>
      <c r="AP44" s="53" t="str">
        <f>IF(16&lt;=$C$9,3,IF(16&lt;=$C$9+$D$9,2,IF(16&lt;=$F$9,1,"")))</f>
        <v/>
      </c>
      <c r="AQ44" s="54"/>
      <c r="AR44" s="53" t="str">
        <f>IF(17&lt;=$C$9,3,IF(17&lt;=$C$9+$D$9,2,IF(17&lt;=$F$9,1,"")))</f>
        <v/>
      </c>
      <c r="AS44" s="54"/>
      <c r="AT44" s="53" t="str">
        <f>IF(18&lt;=$C$9,3,IF(18&lt;=$C$9+$D$9,2,IF(18&lt;=$F$9,1,"")))</f>
        <v/>
      </c>
      <c r="AU44" s="54"/>
      <c r="AV44" s="53" t="str">
        <f>IF(19&lt;=$C$9,3,IF(19&lt;=$C$9+$D$9,2,IF(19&lt;=$F$9,1,"")))</f>
        <v/>
      </c>
      <c r="AW44" s="54"/>
      <c r="AX44" s="53" t="str">
        <f>IF(20&lt;=$C$9,3,IF(20&lt;=$C$9+$D$9,2,IF(20&lt;=$F$9,1,"")))</f>
        <v/>
      </c>
      <c r="AY44" s="14"/>
      <c r="AZ44" s="13"/>
    </row>
    <row r="45" spans="8:52" ht="1.5" customHeight="1">
      <c r="H45" s="116"/>
      <c r="I45" s="43"/>
      <c r="J45" s="43"/>
      <c r="K45" s="43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14"/>
      <c r="AZ45" s="13"/>
    </row>
    <row r="46" spans="8:52">
      <c r="H46" s="116"/>
      <c r="I46" s="114" t="str">
        <f>$F$9&amp;"項目　（高 "&amp;$C$9&amp;"／中 "&amp;$D$9&amp;"／低 "&amp;$E$9&amp;"）"</f>
        <v>1項目　（高 1／中 0／低 0）</v>
      </c>
      <c r="J46" s="114"/>
      <c r="K46" s="43"/>
      <c r="L46" s="53" t="str">
        <f>IF(21&lt;=$C$9,3,IF(21&lt;=$C$9+$D$9,2,IF(21&lt;=$F$9,1,"")))</f>
        <v/>
      </c>
      <c r="M46" s="54"/>
      <c r="N46" s="53" t="str">
        <f>IF(22&lt;=$C$9,3,IF(22&lt;=$C$9+$D$9,2,IF(22&lt;=$F$9,1,"")))</f>
        <v/>
      </c>
      <c r="O46" s="54"/>
      <c r="P46" s="53" t="str">
        <f>IF(23&lt;=$C$9,3,IF(23&lt;=$C$9+$D$9,2,IF(23&lt;=$F$9,1,"")))</f>
        <v/>
      </c>
      <c r="Q46" s="54"/>
      <c r="R46" s="53" t="str">
        <f>IF(24&lt;=$C$9,3,IF(24&lt;=$C$9+$D$9,2,IF(24&lt;=$F$9,1,"")))</f>
        <v/>
      </c>
      <c r="S46" s="54"/>
      <c r="T46" s="53" t="str">
        <f>IF(25&lt;=$C$9,3,IF(25&lt;=$C$9+$D$9,2,IF(25&lt;=$F$9,1,"")))</f>
        <v/>
      </c>
      <c r="U46" s="54"/>
      <c r="V46" s="53" t="str">
        <f>IF(26&lt;=$C$9,3,IF(26&lt;=$C$9+$D$9,2,IF(26&lt;=$F$9,1,"")))</f>
        <v/>
      </c>
      <c r="W46" s="54"/>
      <c r="X46" s="53" t="str">
        <f>IF(27&lt;=$C$9,3,IF(27&lt;=$C$9+$D$9,2,IF(27&lt;=$F$9,1,"")))</f>
        <v/>
      </c>
      <c r="Y46" s="54"/>
      <c r="Z46" s="53" t="str">
        <f>IF(28&lt;=$C$9,3,IF(28&lt;=$C$9+$D$9,2,IF(28&lt;=$F$9,1,"")))</f>
        <v/>
      </c>
      <c r="AA46" s="54"/>
      <c r="AB46" s="53" t="str">
        <f>IF(29&lt;=$C$9,3,IF(29&lt;=$C$9+$D$9,2,IF(29&lt;=$F$9,1,"")))</f>
        <v/>
      </c>
      <c r="AC46" s="54"/>
      <c r="AD46" s="53" t="str">
        <f>IF(30&lt;=$C$9,3,IF(30&lt;=$C$9+$D$9,2,IF(30&lt;=$F$9,1,"")))</f>
        <v/>
      </c>
      <c r="AE46" s="54"/>
      <c r="AF46" s="53" t="str">
        <f>IF(31&lt;=$C$9,3,IF(31&lt;=$C$9+$D$9,2,IF(31&lt;=$F$9,1,"")))</f>
        <v/>
      </c>
      <c r="AG46" s="54"/>
      <c r="AH46" s="53" t="str">
        <f>IF(32&lt;=$C$9,3,IF(32&lt;=$C$9+$D$9,2,IF(32&lt;=$F$9,1,"")))</f>
        <v/>
      </c>
      <c r="AI46" s="54"/>
      <c r="AJ46" s="53" t="str">
        <f>IF(33&lt;=$C$9,3,IF(33&lt;=$C$9+$D$9,2,IF(33&lt;=$F$9,1,"")))</f>
        <v/>
      </c>
      <c r="AK46" s="54"/>
      <c r="AL46" s="53" t="str">
        <f>IF(34&lt;=$C$9,3,IF(34&lt;=$C$9+$D$9,2,IF(34&lt;=$F$9,1,"")))</f>
        <v/>
      </c>
      <c r="AM46" s="54"/>
      <c r="AN46" s="53" t="str">
        <f>IF(35&lt;=$C$9,3,IF(35&lt;=$C$9+$D$9,2,IF(35&lt;=$F$9,1,"")))</f>
        <v/>
      </c>
      <c r="AO46" s="54"/>
      <c r="AP46" s="53" t="str">
        <f>IF(36&lt;=$C$9,3,IF(36&lt;=$C$9+$D$9,2,IF(36&lt;=$F$9,1,"")))</f>
        <v/>
      </c>
      <c r="AQ46" s="54"/>
      <c r="AR46" s="53" t="str">
        <f>IF(37&lt;=$C$9,3,IF(37&lt;=$C$9+$D$9,2,IF(37&lt;=$F$9,1,"")))</f>
        <v/>
      </c>
      <c r="AS46" s="54"/>
      <c r="AT46" s="53" t="str">
        <f>IF(38&lt;=$C$9,3,IF(38&lt;=$C$9+$D$9,2,IF(38&lt;=$F$9,1,"")))</f>
        <v/>
      </c>
      <c r="AU46" s="54"/>
      <c r="AV46" s="53" t="str">
        <f>IF(39&lt;=$C$9,3,IF(39&lt;=$C$9+$D$9,2,IF(39&lt;=$F$9,1,"")))</f>
        <v/>
      </c>
      <c r="AW46" s="54"/>
      <c r="AX46" s="53" t="str">
        <f>IF(40&lt;=$C$9,3,IF(40&lt;=$C$9+$D$9,2,IF(40&lt;=$F$9,1,"")))</f>
        <v/>
      </c>
      <c r="AY46" s="14"/>
      <c r="AZ46" s="13"/>
    </row>
    <row r="47" spans="8:52" ht="4.95" customHeight="1"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9" spans="1:1">
      <c r="A49" s="4" t="s">
        <v>629</v>
      </c>
    </row>
    <row r="50" spans="1:1">
      <c r="A50" s="109" t="s">
        <v>636</v>
      </c>
    </row>
  </sheetData>
  <mergeCells count="11">
    <mergeCell ref="H44:H46"/>
    <mergeCell ref="I46:J46"/>
    <mergeCell ref="H26:H28"/>
    <mergeCell ref="I28:J28"/>
    <mergeCell ref="H32:H34"/>
    <mergeCell ref="A1:F1"/>
    <mergeCell ref="H20:H22"/>
    <mergeCell ref="I22:J22"/>
    <mergeCell ref="I34:J34"/>
    <mergeCell ref="H38:H40"/>
    <mergeCell ref="I40:J40"/>
  </mergeCells>
  <phoneticPr fontId="4"/>
  <conditionalFormatting sqref="L20:AX46">
    <cfRule type="expression" dxfId="54" priority="33">
      <formula>L20=1</formula>
    </cfRule>
    <cfRule type="expression" dxfId="53" priority="31">
      <formula>L20=3</formula>
    </cfRule>
    <cfRule type="expression" dxfId="52" priority="32">
      <formula>L20=2</formula>
    </cfRule>
  </conditionalFormatting>
  <conditionalFormatting sqref="L20:AY20">
    <cfRule type="expression" dxfId="51" priority="2">
      <formula>L20=2</formula>
    </cfRule>
    <cfRule type="expression" dxfId="50" priority="3">
      <formula>L20=1</formula>
    </cfRule>
    <cfRule type="expression" dxfId="49" priority="1">
      <formula>L20=3</formula>
    </cfRule>
  </conditionalFormatting>
  <conditionalFormatting sqref="L22:AY22">
    <cfRule type="expression" dxfId="48" priority="4">
      <formula>L22=3</formula>
    </cfRule>
    <cfRule type="expression" dxfId="47" priority="5">
      <formula>L22=2</formula>
    </cfRule>
    <cfRule type="expression" dxfId="46" priority="6">
      <formula>L22=1</formula>
    </cfRule>
  </conditionalFormatting>
  <conditionalFormatting sqref="L26:AY26">
    <cfRule type="expression" dxfId="45" priority="7">
      <formula>L26=3</formula>
    </cfRule>
    <cfRule type="expression" dxfId="44" priority="8">
      <formula>L26=2</formula>
    </cfRule>
    <cfRule type="expression" dxfId="43" priority="9">
      <formula>L26=1</formula>
    </cfRule>
  </conditionalFormatting>
  <conditionalFormatting sqref="L28:AY28">
    <cfRule type="expression" dxfId="42" priority="10">
      <formula>L28=3</formula>
    </cfRule>
    <cfRule type="expression" dxfId="41" priority="11">
      <formula>L28=2</formula>
    </cfRule>
    <cfRule type="expression" dxfId="40" priority="12">
      <formula>L28=1</formula>
    </cfRule>
  </conditionalFormatting>
  <conditionalFormatting sqref="L32:AY32">
    <cfRule type="expression" dxfId="39" priority="13">
      <formula>L32=3</formula>
    </cfRule>
    <cfRule type="expression" dxfId="38" priority="14">
      <formula>L32=2</formula>
    </cfRule>
    <cfRule type="expression" dxfId="37" priority="15">
      <formula>L32=1</formula>
    </cfRule>
  </conditionalFormatting>
  <conditionalFormatting sqref="L34:AY34">
    <cfRule type="expression" dxfId="36" priority="18">
      <formula>L34=1</formula>
    </cfRule>
    <cfRule type="expression" dxfId="35" priority="16">
      <formula>L34=3</formula>
    </cfRule>
    <cfRule type="expression" dxfId="34" priority="17">
      <formula>L34=2</formula>
    </cfRule>
  </conditionalFormatting>
  <conditionalFormatting sqref="L38:AY38">
    <cfRule type="expression" dxfId="33" priority="19">
      <formula>L38=3</formula>
    </cfRule>
    <cfRule type="expression" dxfId="32" priority="20">
      <formula>L38=2</formula>
    </cfRule>
    <cfRule type="expression" dxfId="31" priority="21">
      <formula>L38=1</formula>
    </cfRule>
  </conditionalFormatting>
  <conditionalFormatting sqref="L40:AY40">
    <cfRule type="expression" dxfId="30" priority="22">
      <formula>L40=3</formula>
    </cfRule>
    <cfRule type="expression" dxfId="29" priority="23">
      <formula>L40=2</formula>
    </cfRule>
    <cfRule type="expression" dxfId="28" priority="24">
      <formula>L40=1</formula>
    </cfRule>
  </conditionalFormatting>
  <conditionalFormatting sqref="L44:AY44">
    <cfRule type="expression" dxfId="27" priority="25">
      <formula>L44=3</formula>
    </cfRule>
    <cfRule type="expression" dxfId="26" priority="26">
      <formula>L44=2</formula>
    </cfRule>
    <cfRule type="expression" dxfId="25" priority="27">
      <formula>L44=1</formula>
    </cfRule>
  </conditionalFormatting>
  <conditionalFormatting sqref="L46:AY46">
    <cfRule type="expression" dxfId="24" priority="28">
      <formula>L46=3</formula>
    </cfRule>
    <cfRule type="expression" dxfId="23" priority="29">
      <formula>L46=2</formula>
    </cfRule>
    <cfRule type="expression" dxfId="22" priority="30">
      <formula>L46=1</formula>
    </cfRule>
  </conditionalFormatting>
  <hyperlinks>
    <hyperlink ref="A50" r:id="rId1" xr:uid="{F8960A3C-1ECB-4A48-AF0D-991C7C1C28D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workbookViewId="0"/>
  </sheetViews>
  <sheetFormatPr defaultRowHeight="13.8"/>
  <cols>
    <col min="1" max="1" width="37.8984375" customWidth="1"/>
    <col min="2" max="2" width="11.3984375" customWidth="1"/>
    <col min="3" max="3" width="19.8984375" customWidth="1"/>
    <col min="4" max="4" width="10" customWidth="1"/>
    <col min="5" max="5" width="17" customWidth="1"/>
    <col min="6" max="6" width="26.796875" customWidth="1"/>
    <col min="7" max="7" width="14.59765625" customWidth="1"/>
    <col min="8" max="8" width="17.8984375" customWidth="1"/>
    <col min="9" max="9" width="59.09765625" customWidth="1"/>
    <col min="10" max="10" width="55.5" bestFit="1" customWidth="1"/>
    <col min="11" max="11" width="71.796875" customWidth="1"/>
    <col min="12" max="12" width="13.796875" customWidth="1"/>
    <col min="13" max="13" width="89.69921875" customWidth="1"/>
    <col min="14" max="14" width="106.69921875" customWidth="1"/>
  </cols>
  <sheetData>
    <row r="1" spans="1:14" ht="37.950000000000003" customHeight="1">
      <c r="A1" s="51" t="s">
        <v>24</v>
      </c>
      <c r="B1" s="51" t="s">
        <v>624</v>
      </c>
      <c r="C1" s="51" t="s">
        <v>25</v>
      </c>
      <c r="D1" s="51" t="s">
        <v>26</v>
      </c>
      <c r="E1" s="51" t="s">
        <v>27</v>
      </c>
      <c r="F1" s="51" t="s">
        <v>28</v>
      </c>
      <c r="G1" s="51" t="s">
        <v>16</v>
      </c>
      <c r="H1" s="51" t="s">
        <v>29</v>
      </c>
      <c r="I1" s="51" t="s">
        <v>30</v>
      </c>
      <c r="J1" s="51" t="s">
        <v>31</v>
      </c>
      <c r="K1" s="51" t="s">
        <v>32</v>
      </c>
      <c r="L1" s="51" t="s">
        <v>33</v>
      </c>
      <c r="M1" s="51" t="s">
        <v>622</v>
      </c>
      <c r="N1" s="51" t="s">
        <v>34</v>
      </c>
    </row>
    <row r="2" spans="1:14">
      <c r="A2" s="61" t="s">
        <v>191</v>
      </c>
      <c r="B2" s="77" t="s">
        <v>192</v>
      </c>
      <c r="C2" s="77" t="s">
        <v>193</v>
      </c>
      <c r="D2" s="77">
        <v>1</v>
      </c>
      <c r="E2" s="77" t="s">
        <v>194</v>
      </c>
      <c r="F2" s="77" t="s">
        <v>195</v>
      </c>
      <c r="G2" s="63" t="s">
        <v>1</v>
      </c>
      <c r="H2" s="77" t="s">
        <v>196</v>
      </c>
      <c r="I2" s="77" t="s">
        <v>49</v>
      </c>
      <c r="J2" s="77" t="s">
        <v>50</v>
      </c>
      <c r="K2" s="77" t="s">
        <v>50</v>
      </c>
      <c r="L2" s="77" t="s">
        <v>197</v>
      </c>
      <c r="M2" s="77" t="s">
        <v>198</v>
      </c>
      <c r="N2" s="79" t="s">
        <v>53</v>
      </c>
    </row>
    <row r="3" spans="1:14">
      <c r="A3" s="61" t="s">
        <v>191</v>
      </c>
      <c r="B3" s="81" t="s">
        <v>199</v>
      </c>
      <c r="C3" s="81" t="s">
        <v>193</v>
      </c>
      <c r="D3" s="81">
        <v>3</v>
      </c>
      <c r="E3" s="81" t="s">
        <v>200</v>
      </c>
      <c r="F3" s="81" t="s">
        <v>56</v>
      </c>
      <c r="G3" s="65" t="s">
        <v>2</v>
      </c>
      <c r="H3" s="81" t="s">
        <v>201</v>
      </c>
      <c r="I3" s="81" t="s">
        <v>202</v>
      </c>
      <c r="J3" s="81" t="s">
        <v>203</v>
      </c>
      <c r="K3" s="81" t="s">
        <v>203</v>
      </c>
      <c r="L3" s="81" t="s">
        <v>197</v>
      </c>
      <c r="M3" s="81" t="s">
        <v>204</v>
      </c>
      <c r="N3" s="83" t="s">
        <v>53</v>
      </c>
    </row>
    <row r="4" spans="1:14">
      <c r="A4" s="61" t="s">
        <v>191</v>
      </c>
      <c r="B4" s="77" t="s">
        <v>205</v>
      </c>
      <c r="C4" s="77" t="s">
        <v>193</v>
      </c>
      <c r="D4" s="77">
        <v>4</v>
      </c>
      <c r="E4" s="77" t="s">
        <v>206</v>
      </c>
      <c r="F4" s="77" t="s">
        <v>207</v>
      </c>
      <c r="G4" s="63" t="s">
        <v>1</v>
      </c>
      <c r="H4" s="77" t="s">
        <v>196</v>
      </c>
      <c r="I4" s="77" t="s">
        <v>64</v>
      </c>
      <c r="J4" s="77" t="s">
        <v>65</v>
      </c>
      <c r="K4" s="77" t="s">
        <v>65</v>
      </c>
      <c r="L4" s="77" t="s">
        <v>197</v>
      </c>
      <c r="M4" s="77" t="s">
        <v>208</v>
      </c>
      <c r="N4" s="79" t="s">
        <v>53</v>
      </c>
    </row>
    <row r="5" spans="1:14">
      <c r="A5" s="61" t="s">
        <v>191</v>
      </c>
      <c r="B5" s="81" t="s">
        <v>209</v>
      </c>
      <c r="C5" s="81" t="s">
        <v>193</v>
      </c>
      <c r="D5" s="81">
        <v>13</v>
      </c>
      <c r="E5" s="81" t="s">
        <v>210</v>
      </c>
      <c r="F5" s="81" t="s">
        <v>211</v>
      </c>
      <c r="G5" s="65" t="s">
        <v>1</v>
      </c>
      <c r="H5" s="81" t="s">
        <v>212</v>
      </c>
      <c r="I5" s="81" t="s">
        <v>213</v>
      </c>
      <c r="J5" s="81" t="s">
        <v>214</v>
      </c>
      <c r="K5" s="81" t="s">
        <v>214</v>
      </c>
      <c r="L5" s="81" t="s">
        <v>197</v>
      </c>
      <c r="M5" s="81" t="s">
        <v>215</v>
      </c>
      <c r="N5" s="83" t="s">
        <v>53</v>
      </c>
    </row>
    <row r="6" spans="1:14">
      <c r="A6" s="61" t="s">
        <v>191</v>
      </c>
      <c r="B6" s="77" t="s">
        <v>216</v>
      </c>
      <c r="C6" s="77" t="s">
        <v>193</v>
      </c>
      <c r="D6" s="77">
        <v>17</v>
      </c>
      <c r="E6" s="77" t="s">
        <v>217</v>
      </c>
      <c r="F6" s="77" t="s">
        <v>218</v>
      </c>
      <c r="G6" s="63" t="s">
        <v>3</v>
      </c>
      <c r="H6" s="77" t="s">
        <v>219</v>
      </c>
      <c r="I6" s="77" t="s">
        <v>220</v>
      </c>
      <c r="J6" s="77" t="s">
        <v>221</v>
      </c>
      <c r="K6" s="77" t="s">
        <v>221</v>
      </c>
      <c r="L6" s="77" t="s">
        <v>197</v>
      </c>
      <c r="M6" s="77" t="s">
        <v>222</v>
      </c>
      <c r="N6" s="79" t="s">
        <v>53</v>
      </c>
    </row>
    <row r="7" spans="1:14">
      <c r="A7" s="61" t="s">
        <v>191</v>
      </c>
      <c r="B7" s="81" t="s">
        <v>223</v>
      </c>
      <c r="C7" s="81" t="s">
        <v>193</v>
      </c>
      <c r="D7" s="81">
        <v>18</v>
      </c>
      <c r="E7" s="81" t="s">
        <v>224</v>
      </c>
      <c r="F7" s="81" t="s">
        <v>225</v>
      </c>
      <c r="G7" s="65" t="s">
        <v>1</v>
      </c>
      <c r="H7" s="81" t="s">
        <v>196</v>
      </c>
      <c r="I7" s="81" t="s">
        <v>226</v>
      </c>
      <c r="J7" s="81" t="s">
        <v>227</v>
      </c>
      <c r="K7" s="81" t="s">
        <v>227</v>
      </c>
      <c r="L7" s="81" t="s">
        <v>197</v>
      </c>
      <c r="M7" s="81" t="s">
        <v>228</v>
      </c>
      <c r="N7" s="83" t="s">
        <v>53</v>
      </c>
    </row>
    <row r="8" spans="1:14">
      <c r="A8" s="61" t="s">
        <v>191</v>
      </c>
      <c r="B8" s="77" t="s">
        <v>229</v>
      </c>
      <c r="C8" s="77" t="s">
        <v>230</v>
      </c>
      <c r="D8" s="77">
        <v>17</v>
      </c>
      <c r="E8" s="77" t="s">
        <v>231</v>
      </c>
      <c r="F8" s="77" t="s">
        <v>231</v>
      </c>
      <c r="G8" s="63" t="s">
        <v>1</v>
      </c>
      <c r="H8" s="77" t="s">
        <v>196</v>
      </c>
      <c r="I8" s="77" t="s">
        <v>49</v>
      </c>
      <c r="J8" s="77" t="s">
        <v>50</v>
      </c>
      <c r="K8" s="77" t="s">
        <v>50</v>
      </c>
      <c r="L8" s="77" t="s">
        <v>197</v>
      </c>
      <c r="M8" s="77" t="s">
        <v>232</v>
      </c>
      <c r="N8" s="79" t="s">
        <v>53</v>
      </c>
    </row>
    <row r="9" spans="1:14">
      <c r="A9" s="61" t="s">
        <v>191</v>
      </c>
      <c r="B9" s="81" t="s">
        <v>233</v>
      </c>
      <c r="C9" s="81" t="s">
        <v>230</v>
      </c>
      <c r="D9" s="81">
        <v>19</v>
      </c>
      <c r="E9" s="81" t="s">
        <v>234</v>
      </c>
      <c r="F9" s="81" t="s">
        <v>234</v>
      </c>
      <c r="G9" s="65" t="s">
        <v>2</v>
      </c>
      <c r="H9" s="81" t="s">
        <v>201</v>
      </c>
      <c r="I9" s="81" t="s">
        <v>235</v>
      </c>
      <c r="J9" s="81" t="s">
        <v>59</v>
      </c>
      <c r="K9" s="81" t="s">
        <v>59</v>
      </c>
      <c r="L9" s="81" t="s">
        <v>197</v>
      </c>
      <c r="M9" s="81" t="s">
        <v>236</v>
      </c>
      <c r="N9" s="83" t="s">
        <v>53</v>
      </c>
    </row>
    <row r="10" spans="1:14">
      <c r="A10" s="61" t="s">
        <v>191</v>
      </c>
      <c r="B10" s="77" t="s">
        <v>237</v>
      </c>
      <c r="C10" s="77" t="s">
        <v>230</v>
      </c>
      <c r="D10" s="77">
        <v>20</v>
      </c>
      <c r="E10" s="77" t="s">
        <v>238</v>
      </c>
      <c r="F10" s="77" t="s">
        <v>238</v>
      </c>
      <c r="G10" s="63" t="s">
        <v>1</v>
      </c>
      <c r="H10" s="77" t="s">
        <v>196</v>
      </c>
      <c r="I10" s="77" t="s">
        <v>64</v>
      </c>
      <c r="J10" s="77" t="s">
        <v>65</v>
      </c>
      <c r="K10" s="77" t="s">
        <v>65</v>
      </c>
      <c r="L10" s="77" t="s">
        <v>197</v>
      </c>
      <c r="M10" s="77" t="s">
        <v>239</v>
      </c>
      <c r="N10" s="79" t="s">
        <v>53</v>
      </c>
    </row>
    <row r="11" spans="1:14">
      <c r="A11" s="61" t="s">
        <v>191</v>
      </c>
      <c r="B11" s="81" t="s">
        <v>240</v>
      </c>
      <c r="C11" s="81" t="s">
        <v>230</v>
      </c>
      <c r="D11" s="81">
        <v>29</v>
      </c>
      <c r="E11" s="81" t="s">
        <v>241</v>
      </c>
      <c r="F11" s="81" t="s">
        <v>241</v>
      </c>
      <c r="G11" s="65" t="s">
        <v>1</v>
      </c>
      <c r="H11" s="81" t="s">
        <v>212</v>
      </c>
      <c r="I11" s="81" t="s">
        <v>70</v>
      </c>
      <c r="J11" s="81" t="s">
        <v>71</v>
      </c>
      <c r="K11" s="81" t="s">
        <v>71</v>
      </c>
      <c r="L11" s="81" t="s">
        <v>197</v>
      </c>
      <c r="M11" s="81" t="s">
        <v>242</v>
      </c>
      <c r="N11" s="83" t="s">
        <v>53</v>
      </c>
    </row>
    <row r="12" spans="1:14">
      <c r="A12" s="61" t="s">
        <v>191</v>
      </c>
      <c r="B12" s="77" t="s">
        <v>243</v>
      </c>
      <c r="C12" s="77" t="s">
        <v>230</v>
      </c>
      <c r="D12" s="77">
        <v>33</v>
      </c>
      <c r="E12" s="77" t="s">
        <v>244</v>
      </c>
      <c r="F12" s="77" t="s">
        <v>244</v>
      </c>
      <c r="G12" s="63" t="s">
        <v>3</v>
      </c>
      <c r="H12" s="77" t="s">
        <v>219</v>
      </c>
      <c r="I12" s="77" t="s">
        <v>76</v>
      </c>
      <c r="J12" s="77" t="s">
        <v>77</v>
      </c>
      <c r="K12" s="77" t="s">
        <v>77</v>
      </c>
      <c r="L12" s="77" t="s">
        <v>197</v>
      </c>
      <c r="M12" s="77" t="s">
        <v>245</v>
      </c>
      <c r="N12" s="79" t="s">
        <v>53</v>
      </c>
    </row>
    <row r="13" spans="1:14">
      <c r="A13" s="61" t="s">
        <v>191</v>
      </c>
      <c r="B13" s="81" t="s">
        <v>246</v>
      </c>
      <c r="C13" s="81" t="s">
        <v>230</v>
      </c>
      <c r="D13" s="81">
        <v>34</v>
      </c>
      <c r="E13" s="81" t="s">
        <v>247</v>
      </c>
      <c r="F13" s="81" t="s">
        <v>247</v>
      </c>
      <c r="G13" s="65" t="s">
        <v>1</v>
      </c>
      <c r="H13" s="81" t="s">
        <v>196</v>
      </c>
      <c r="I13" s="81" t="s">
        <v>226</v>
      </c>
      <c r="J13" s="81" t="s">
        <v>227</v>
      </c>
      <c r="K13" s="81" t="s">
        <v>227</v>
      </c>
      <c r="L13" s="81" t="s">
        <v>197</v>
      </c>
      <c r="M13" s="81" t="s">
        <v>248</v>
      </c>
      <c r="N13" s="83" t="s">
        <v>53</v>
      </c>
    </row>
    <row r="14" spans="1:14">
      <c r="A14" s="61" t="s">
        <v>191</v>
      </c>
      <c r="B14" s="77" t="s">
        <v>91</v>
      </c>
      <c r="C14" s="77" t="s">
        <v>230</v>
      </c>
      <c r="D14" s="77">
        <v>38</v>
      </c>
      <c r="E14" s="77" t="s">
        <v>249</v>
      </c>
      <c r="F14" s="77" t="s">
        <v>249</v>
      </c>
      <c r="G14" s="63" t="s">
        <v>1</v>
      </c>
      <c r="H14" s="77" t="s">
        <v>250</v>
      </c>
      <c r="I14" s="77" t="s">
        <v>92</v>
      </c>
      <c r="J14" s="77" t="s">
        <v>93</v>
      </c>
      <c r="K14" s="77" t="s">
        <v>93</v>
      </c>
      <c r="L14" s="77" t="s">
        <v>251</v>
      </c>
      <c r="M14" s="77" t="s">
        <v>252</v>
      </c>
      <c r="N14" s="79" t="s">
        <v>53</v>
      </c>
    </row>
    <row r="15" spans="1:14">
      <c r="A15" s="61" t="s">
        <v>191</v>
      </c>
      <c r="B15" s="81" t="s">
        <v>97</v>
      </c>
      <c r="C15" s="81" t="s">
        <v>230</v>
      </c>
      <c r="D15" s="81">
        <v>47</v>
      </c>
      <c r="E15" s="81" t="s">
        <v>253</v>
      </c>
      <c r="F15" s="81" t="s">
        <v>253</v>
      </c>
      <c r="G15" s="65" t="s">
        <v>2</v>
      </c>
      <c r="H15" s="81" t="s">
        <v>201</v>
      </c>
      <c r="I15" s="81" t="s">
        <v>235</v>
      </c>
      <c r="J15" s="81" t="s">
        <v>59</v>
      </c>
      <c r="K15" s="81" t="s">
        <v>59</v>
      </c>
      <c r="L15" s="81" t="s">
        <v>251</v>
      </c>
      <c r="M15" s="81" t="s">
        <v>254</v>
      </c>
      <c r="N15" s="83" t="s">
        <v>53</v>
      </c>
    </row>
    <row r="16" spans="1:14">
      <c r="A16" s="61" t="s">
        <v>191</v>
      </c>
      <c r="B16" s="77" t="s">
        <v>99</v>
      </c>
      <c r="C16" s="77" t="s">
        <v>230</v>
      </c>
      <c r="D16" s="77">
        <v>50</v>
      </c>
      <c r="E16" s="77" t="s">
        <v>255</v>
      </c>
      <c r="F16" s="77" t="s">
        <v>255</v>
      </c>
      <c r="G16" s="63" t="s">
        <v>1</v>
      </c>
      <c r="H16" s="77" t="s">
        <v>196</v>
      </c>
      <c r="I16" s="77" t="s">
        <v>64</v>
      </c>
      <c r="J16" s="77" t="s">
        <v>65</v>
      </c>
      <c r="K16" s="77" t="s">
        <v>65</v>
      </c>
      <c r="L16" s="77" t="s">
        <v>251</v>
      </c>
      <c r="M16" s="77" t="s">
        <v>256</v>
      </c>
      <c r="N16" s="79" t="s">
        <v>53</v>
      </c>
    </row>
    <row r="17" spans="1:14">
      <c r="A17" s="66" t="s">
        <v>191</v>
      </c>
      <c r="B17" s="85" t="s">
        <v>103</v>
      </c>
      <c r="C17" s="85" t="s">
        <v>230</v>
      </c>
      <c r="D17" s="85">
        <v>60</v>
      </c>
      <c r="E17" s="85" t="s">
        <v>257</v>
      </c>
      <c r="F17" s="85" t="s">
        <v>257</v>
      </c>
      <c r="G17" s="67" t="s">
        <v>1</v>
      </c>
      <c r="H17" s="85" t="s">
        <v>258</v>
      </c>
      <c r="I17" s="85" t="s">
        <v>104</v>
      </c>
      <c r="J17" s="85" t="s">
        <v>105</v>
      </c>
      <c r="K17" s="85" t="s">
        <v>105</v>
      </c>
      <c r="L17" s="85" t="s">
        <v>251</v>
      </c>
      <c r="M17" s="85" t="s">
        <v>259</v>
      </c>
      <c r="N17" s="87" t="s">
        <v>53</v>
      </c>
    </row>
    <row r="18" spans="1:14">
      <c r="A18" s="68" t="s">
        <v>260</v>
      </c>
      <c r="B18" s="89" t="s">
        <v>261</v>
      </c>
      <c r="C18" s="89" t="s">
        <v>262</v>
      </c>
      <c r="D18" s="89">
        <v>2</v>
      </c>
      <c r="E18" s="89" t="s">
        <v>263</v>
      </c>
      <c r="F18" s="89" t="s">
        <v>264</v>
      </c>
      <c r="G18" s="69" t="s">
        <v>1</v>
      </c>
      <c r="H18" s="89" t="s">
        <v>265</v>
      </c>
      <c r="I18" s="89" t="s">
        <v>266</v>
      </c>
      <c r="J18" s="89" t="s">
        <v>267</v>
      </c>
      <c r="K18" s="89" t="s">
        <v>267</v>
      </c>
      <c r="L18" s="89" t="s">
        <v>268</v>
      </c>
      <c r="M18" s="89" t="s">
        <v>269</v>
      </c>
      <c r="N18" s="90" t="s">
        <v>53</v>
      </c>
    </row>
    <row r="19" spans="1:14">
      <c r="A19" s="64" t="s">
        <v>260</v>
      </c>
      <c r="B19" s="81" t="s">
        <v>270</v>
      </c>
      <c r="C19" s="81" t="s">
        <v>262</v>
      </c>
      <c r="D19" s="81">
        <v>2</v>
      </c>
      <c r="E19" s="81" t="s">
        <v>263</v>
      </c>
      <c r="F19" s="81" t="s">
        <v>271</v>
      </c>
      <c r="G19" s="65" t="s">
        <v>3</v>
      </c>
      <c r="H19" s="81" t="s">
        <v>272</v>
      </c>
      <c r="I19" s="81" t="s">
        <v>273</v>
      </c>
      <c r="J19" s="81" t="s">
        <v>274</v>
      </c>
      <c r="K19" s="81" t="s">
        <v>275</v>
      </c>
      <c r="L19" s="81" t="s">
        <v>268</v>
      </c>
      <c r="M19" s="81" t="s">
        <v>276</v>
      </c>
      <c r="N19" s="83" t="s">
        <v>53</v>
      </c>
    </row>
    <row r="20" spans="1:14">
      <c r="A20" s="62" t="s">
        <v>260</v>
      </c>
      <c r="B20" s="77" t="s">
        <v>277</v>
      </c>
      <c r="C20" s="77" t="s">
        <v>262</v>
      </c>
      <c r="D20" s="77">
        <v>2</v>
      </c>
      <c r="E20" s="77" t="s">
        <v>263</v>
      </c>
      <c r="F20" s="77" t="s">
        <v>278</v>
      </c>
      <c r="G20" s="63" t="s">
        <v>1</v>
      </c>
      <c r="H20" s="77" t="s">
        <v>279</v>
      </c>
      <c r="I20" s="77" t="s">
        <v>280</v>
      </c>
      <c r="J20" s="77" t="s">
        <v>281</v>
      </c>
      <c r="K20" s="77" t="s">
        <v>632</v>
      </c>
      <c r="L20" s="77" t="s">
        <v>268</v>
      </c>
      <c r="M20" s="77" t="s">
        <v>282</v>
      </c>
      <c r="N20" s="79" t="s">
        <v>53</v>
      </c>
    </row>
    <row r="21" spans="1:14">
      <c r="A21" s="64" t="s">
        <v>260</v>
      </c>
      <c r="B21" s="81" t="s">
        <v>283</v>
      </c>
      <c r="C21" s="81" t="s">
        <v>262</v>
      </c>
      <c r="D21" s="81">
        <v>2</v>
      </c>
      <c r="E21" s="81" t="s">
        <v>263</v>
      </c>
      <c r="F21" s="81" t="s">
        <v>284</v>
      </c>
      <c r="G21" s="65" t="s">
        <v>1</v>
      </c>
      <c r="H21" s="81" t="s">
        <v>265</v>
      </c>
      <c r="I21" s="81" t="s">
        <v>285</v>
      </c>
      <c r="J21" s="81" t="s">
        <v>286</v>
      </c>
      <c r="K21" s="81" t="s">
        <v>286</v>
      </c>
      <c r="L21" s="81" t="s">
        <v>268</v>
      </c>
      <c r="M21" s="81" t="s">
        <v>287</v>
      </c>
      <c r="N21" s="83" t="s">
        <v>53</v>
      </c>
    </row>
    <row r="22" spans="1:14">
      <c r="A22" s="62" t="s">
        <v>260</v>
      </c>
      <c r="B22" s="77" t="s">
        <v>625</v>
      </c>
      <c r="C22" s="77" t="s">
        <v>262</v>
      </c>
      <c r="D22" s="77">
        <v>6</v>
      </c>
      <c r="E22" s="77" t="s">
        <v>288</v>
      </c>
      <c r="F22" s="77" t="s">
        <v>289</v>
      </c>
      <c r="G22" s="63" t="s">
        <v>1</v>
      </c>
      <c r="H22" s="77" t="s">
        <v>290</v>
      </c>
      <c r="I22" s="77" t="s">
        <v>291</v>
      </c>
      <c r="J22" s="77" t="s">
        <v>292</v>
      </c>
      <c r="K22" s="77" t="s">
        <v>293</v>
      </c>
      <c r="L22" s="77" t="s">
        <v>268</v>
      </c>
      <c r="M22" s="77" t="s">
        <v>294</v>
      </c>
      <c r="N22" s="79" t="s">
        <v>53</v>
      </c>
    </row>
    <row r="23" spans="1:14">
      <c r="A23" s="64" t="s">
        <v>260</v>
      </c>
      <c r="B23" s="81" t="s">
        <v>295</v>
      </c>
      <c r="C23" s="81" t="s">
        <v>262</v>
      </c>
      <c r="D23" s="81">
        <v>7</v>
      </c>
      <c r="E23" s="81" t="s">
        <v>296</v>
      </c>
      <c r="F23" s="81" t="s">
        <v>297</v>
      </c>
      <c r="G23" s="65" t="s">
        <v>1</v>
      </c>
      <c r="H23" s="81" t="s">
        <v>196</v>
      </c>
      <c r="I23" s="81" t="s">
        <v>298</v>
      </c>
      <c r="J23" s="81" t="s">
        <v>299</v>
      </c>
      <c r="K23" s="81" t="s">
        <v>299</v>
      </c>
      <c r="L23" s="81" t="s">
        <v>268</v>
      </c>
      <c r="M23" s="81" t="s">
        <v>300</v>
      </c>
      <c r="N23" s="83" t="s">
        <v>53</v>
      </c>
    </row>
    <row r="24" spans="1:14">
      <c r="A24" s="62" t="s">
        <v>260</v>
      </c>
      <c r="B24" s="77" t="s">
        <v>301</v>
      </c>
      <c r="C24" s="77" t="s">
        <v>262</v>
      </c>
      <c r="D24" s="77">
        <v>8</v>
      </c>
      <c r="E24" s="77" t="s">
        <v>302</v>
      </c>
      <c r="F24" s="77" t="s">
        <v>303</v>
      </c>
      <c r="G24" s="63" t="s">
        <v>1</v>
      </c>
      <c r="H24" s="77" t="s">
        <v>265</v>
      </c>
      <c r="I24" s="77" t="s">
        <v>304</v>
      </c>
      <c r="J24" s="77" t="s">
        <v>305</v>
      </c>
      <c r="K24" s="77" t="s">
        <v>305</v>
      </c>
      <c r="L24" s="77" t="s">
        <v>268</v>
      </c>
      <c r="M24" s="77" t="s">
        <v>306</v>
      </c>
      <c r="N24" s="79" t="s">
        <v>53</v>
      </c>
    </row>
    <row r="25" spans="1:14">
      <c r="A25" s="64" t="s">
        <v>260</v>
      </c>
      <c r="B25" s="81" t="s">
        <v>307</v>
      </c>
      <c r="C25" s="81" t="s">
        <v>230</v>
      </c>
      <c r="D25" s="81">
        <v>4</v>
      </c>
      <c r="E25" s="81" t="s">
        <v>308</v>
      </c>
      <c r="F25" s="81" t="s">
        <v>308</v>
      </c>
      <c r="G25" s="65" t="s">
        <v>1</v>
      </c>
      <c r="H25" s="81" t="s">
        <v>265</v>
      </c>
      <c r="I25" s="81" t="s">
        <v>266</v>
      </c>
      <c r="J25" s="81" t="s">
        <v>267</v>
      </c>
      <c r="K25" s="81" t="s">
        <v>267</v>
      </c>
      <c r="L25" s="81" t="s">
        <v>268</v>
      </c>
      <c r="M25" s="81" t="s">
        <v>309</v>
      </c>
      <c r="N25" s="83" t="s">
        <v>53</v>
      </c>
    </row>
    <row r="26" spans="1:14">
      <c r="A26" s="62" t="s">
        <v>260</v>
      </c>
      <c r="B26" s="77" t="s">
        <v>310</v>
      </c>
      <c r="C26" s="77" t="s">
        <v>230</v>
      </c>
      <c r="D26" s="77">
        <v>4</v>
      </c>
      <c r="E26" s="77" t="s">
        <v>308</v>
      </c>
      <c r="F26" s="77" t="s">
        <v>308</v>
      </c>
      <c r="G26" s="63" t="s">
        <v>1</v>
      </c>
      <c r="H26" s="77" t="s">
        <v>311</v>
      </c>
      <c r="I26" s="77" t="s">
        <v>312</v>
      </c>
      <c r="J26" s="77" t="s">
        <v>313</v>
      </c>
      <c r="K26" s="77" t="s">
        <v>313</v>
      </c>
      <c r="L26" s="77" t="s">
        <v>268</v>
      </c>
      <c r="M26" s="77" t="s">
        <v>314</v>
      </c>
      <c r="N26" s="79" t="s">
        <v>53</v>
      </c>
    </row>
    <row r="27" spans="1:14">
      <c r="A27" s="64" t="s">
        <v>260</v>
      </c>
      <c r="B27" s="81" t="s">
        <v>315</v>
      </c>
      <c r="C27" s="81" t="s">
        <v>230</v>
      </c>
      <c r="D27" s="81">
        <v>11</v>
      </c>
      <c r="E27" s="81" t="s">
        <v>316</v>
      </c>
      <c r="F27" s="81" t="s">
        <v>316</v>
      </c>
      <c r="G27" s="65" t="s">
        <v>1</v>
      </c>
      <c r="H27" s="81" t="s">
        <v>212</v>
      </c>
      <c r="I27" s="81" t="s">
        <v>317</v>
      </c>
      <c r="J27" s="81" t="s">
        <v>318</v>
      </c>
      <c r="K27" s="81" t="s">
        <v>318</v>
      </c>
      <c r="L27" s="81" t="s">
        <v>268</v>
      </c>
      <c r="M27" s="81" t="s">
        <v>319</v>
      </c>
      <c r="N27" s="83" t="s">
        <v>53</v>
      </c>
    </row>
    <row r="28" spans="1:14">
      <c r="A28" s="62" t="s">
        <v>260</v>
      </c>
      <c r="B28" s="77" t="s">
        <v>320</v>
      </c>
      <c r="C28" s="77" t="s">
        <v>230</v>
      </c>
      <c r="D28" s="77">
        <v>12</v>
      </c>
      <c r="E28" s="77" t="s">
        <v>316</v>
      </c>
      <c r="F28" s="77" t="s">
        <v>316</v>
      </c>
      <c r="G28" s="63" t="s">
        <v>3</v>
      </c>
      <c r="H28" s="77" t="s">
        <v>321</v>
      </c>
      <c r="I28" s="77" t="s">
        <v>322</v>
      </c>
      <c r="J28" s="77" t="s">
        <v>323</v>
      </c>
      <c r="K28" s="77" t="s">
        <v>323</v>
      </c>
      <c r="L28" s="77" t="s">
        <v>268</v>
      </c>
      <c r="M28" s="77" t="s">
        <v>324</v>
      </c>
      <c r="N28" s="79" t="s">
        <v>53</v>
      </c>
    </row>
    <row r="29" spans="1:14">
      <c r="A29" s="64" t="s">
        <v>260</v>
      </c>
      <c r="B29" s="81" t="s">
        <v>325</v>
      </c>
      <c r="C29" s="81" t="s">
        <v>230</v>
      </c>
      <c r="D29" s="81">
        <v>13</v>
      </c>
      <c r="E29" s="81" t="s">
        <v>316</v>
      </c>
      <c r="F29" s="81" t="s">
        <v>316</v>
      </c>
      <c r="G29" s="65" t="s">
        <v>3</v>
      </c>
      <c r="H29" s="81" t="s">
        <v>326</v>
      </c>
      <c r="I29" s="81" t="s">
        <v>327</v>
      </c>
      <c r="J29" s="81" t="s">
        <v>328</v>
      </c>
      <c r="K29" s="81" t="s">
        <v>328</v>
      </c>
      <c r="L29" s="81" t="s">
        <v>268</v>
      </c>
      <c r="M29" s="81" t="s">
        <v>329</v>
      </c>
      <c r="N29" s="83" t="s">
        <v>53</v>
      </c>
    </row>
    <row r="30" spans="1:14">
      <c r="A30" s="62" t="s">
        <v>260</v>
      </c>
      <c r="B30" s="77" t="s">
        <v>330</v>
      </c>
      <c r="C30" s="77" t="s">
        <v>230</v>
      </c>
      <c r="D30" s="77">
        <v>14</v>
      </c>
      <c r="E30" s="77" t="s">
        <v>316</v>
      </c>
      <c r="F30" s="77" t="s">
        <v>316</v>
      </c>
      <c r="G30" s="63" t="s">
        <v>1</v>
      </c>
      <c r="H30" s="77" t="s">
        <v>331</v>
      </c>
      <c r="I30" s="77" t="s">
        <v>332</v>
      </c>
      <c r="J30" s="77" t="s">
        <v>333</v>
      </c>
      <c r="K30" s="77" t="s">
        <v>333</v>
      </c>
      <c r="L30" s="77" t="s">
        <v>268</v>
      </c>
      <c r="M30" s="77" t="s">
        <v>334</v>
      </c>
      <c r="N30" s="79" t="s">
        <v>53</v>
      </c>
    </row>
    <row r="31" spans="1:14">
      <c r="A31" s="64" t="s">
        <v>260</v>
      </c>
      <c r="B31" s="81" t="s">
        <v>335</v>
      </c>
      <c r="C31" s="81" t="s">
        <v>230</v>
      </c>
      <c r="D31" s="81">
        <v>42</v>
      </c>
      <c r="E31" s="81" t="s">
        <v>336</v>
      </c>
      <c r="F31" s="81" t="s">
        <v>336</v>
      </c>
      <c r="G31" s="65" t="s">
        <v>2</v>
      </c>
      <c r="H31" s="81" t="s">
        <v>337</v>
      </c>
      <c r="I31" s="81" t="s">
        <v>338</v>
      </c>
      <c r="J31" s="81" t="s">
        <v>339</v>
      </c>
      <c r="K31" s="81" t="s">
        <v>340</v>
      </c>
      <c r="L31" s="81" t="s">
        <v>268</v>
      </c>
      <c r="M31" s="81" t="s">
        <v>341</v>
      </c>
      <c r="N31" s="83" t="s">
        <v>53</v>
      </c>
    </row>
    <row r="32" spans="1:14">
      <c r="A32" s="62" t="s">
        <v>260</v>
      </c>
      <c r="B32" s="77" t="s">
        <v>342</v>
      </c>
      <c r="C32" s="77" t="s">
        <v>230</v>
      </c>
      <c r="D32" s="77">
        <v>47</v>
      </c>
      <c r="E32" s="77" t="s">
        <v>343</v>
      </c>
      <c r="F32" s="77" t="s">
        <v>344</v>
      </c>
      <c r="G32" s="63" t="s">
        <v>3</v>
      </c>
      <c r="H32" s="77" t="s">
        <v>337</v>
      </c>
      <c r="I32" s="77" t="s">
        <v>345</v>
      </c>
      <c r="J32" s="77" t="s">
        <v>346</v>
      </c>
      <c r="K32" s="77" t="s">
        <v>346</v>
      </c>
      <c r="L32" s="77" t="s">
        <v>268</v>
      </c>
      <c r="M32" s="77" t="s">
        <v>347</v>
      </c>
      <c r="N32" s="79" t="s">
        <v>53</v>
      </c>
    </row>
    <row r="33" spans="1:14">
      <c r="A33" s="64" t="s">
        <v>260</v>
      </c>
      <c r="B33" s="81" t="s">
        <v>348</v>
      </c>
      <c r="C33" s="81" t="s">
        <v>230</v>
      </c>
      <c r="D33" s="81">
        <v>81</v>
      </c>
      <c r="E33" s="81" t="s">
        <v>349</v>
      </c>
      <c r="F33" s="81" t="s">
        <v>349</v>
      </c>
      <c r="G33" s="65" t="s">
        <v>3</v>
      </c>
      <c r="H33" s="81" t="s">
        <v>350</v>
      </c>
      <c r="I33" s="81" t="s">
        <v>351</v>
      </c>
      <c r="J33" s="81" t="s">
        <v>352</v>
      </c>
      <c r="K33" s="81" t="s">
        <v>352</v>
      </c>
      <c r="L33" s="81" t="s">
        <v>268</v>
      </c>
      <c r="M33" s="81" t="s">
        <v>353</v>
      </c>
      <c r="N33" s="83" t="s">
        <v>53</v>
      </c>
    </row>
    <row r="34" spans="1:14">
      <c r="A34" s="62" t="s">
        <v>260</v>
      </c>
      <c r="B34" s="77" t="s">
        <v>354</v>
      </c>
      <c r="C34" s="77" t="s">
        <v>230</v>
      </c>
      <c r="D34" s="77">
        <v>81</v>
      </c>
      <c r="E34" s="77" t="s">
        <v>355</v>
      </c>
      <c r="F34" s="77" t="s">
        <v>355</v>
      </c>
      <c r="G34" s="63" t="s">
        <v>1</v>
      </c>
      <c r="H34" s="77" t="s">
        <v>331</v>
      </c>
      <c r="I34" s="77" t="s">
        <v>356</v>
      </c>
      <c r="J34" s="77" t="s">
        <v>357</v>
      </c>
      <c r="K34" s="77" t="s">
        <v>357</v>
      </c>
      <c r="L34" s="77" t="s">
        <v>268</v>
      </c>
      <c r="M34" s="77" t="s">
        <v>358</v>
      </c>
      <c r="N34" s="79" t="s">
        <v>53</v>
      </c>
    </row>
    <row r="35" spans="1:14">
      <c r="A35" s="64" t="s">
        <v>260</v>
      </c>
      <c r="B35" s="81" t="s">
        <v>359</v>
      </c>
      <c r="C35" s="81" t="s">
        <v>230</v>
      </c>
      <c r="D35" s="81">
        <v>88</v>
      </c>
      <c r="E35" s="81" t="s">
        <v>360</v>
      </c>
      <c r="F35" s="81" t="s">
        <v>360</v>
      </c>
      <c r="G35" s="65" t="s">
        <v>3</v>
      </c>
      <c r="H35" s="81" t="s">
        <v>361</v>
      </c>
      <c r="I35" s="81" t="s">
        <v>362</v>
      </c>
      <c r="J35" s="81" t="s">
        <v>363</v>
      </c>
      <c r="K35" s="81" t="s">
        <v>363</v>
      </c>
      <c r="L35" s="81" t="s">
        <v>268</v>
      </c>
      <c r="M35" s="81" t="s">
        <v>364</v>
      </c>
      <c r="N35" s="83" t="s">
        <v>53</v>
      </c>
    </row>
    <row r="36" spans="1:14">
      <c r="A36" s="62" t="s">
        <v>260</v>
      </c>
      <c r="B36" s="77" t="s">
        <v>365</v>
      </c>
      <c r="C36" s="77" t="s">
        <v>230</v>
      </c>
      <c r="D36" s="77">
        <v>93</v>
      </c>
      <c r="E36" s="77" t="s">
        <v>366</v>
      </c>
      <c r="F36" s="77" t="s">
        <v>366</v>
      </c>
      <c r="G36" s="63" t="s">
        <v>1</v>
      </c>
      <c r="H36" s="77" t="s">
        <v>367</v>
      </c>
      <c r="I36" s="77" t="s">
        <v>368</v>
      </c>
      <c r="J36" s="77" t="s">
        <v>369</v>
      </c>
      <c r="K36" s="77" t="s">
        <v>370</v>
      </c>
      <c r="L36" s="77" t="s">
        <v>268</v>
      </c>
      <c r="M36" s="77" t="s">
        <v>371</v>
      </c>
      <c r="N36" s="79" t="s">
        <v>53</v>
      </c>
    </row>
    <row r="37" spans="1:14">
      <c r="A37" s="64" t="s">
        <v>260</v>
      </c>
      <c r="B37" s="81" t="s">
        <v>372</v>
      </c>
      <c r="C37" s="81" t="s">
        <v>230</v>
      </c>
      <c r="D37" s="81">
        <v>93</v>
      </c>
      <c r="E37" s="81" t="s">
        <v>373</v>
      </c>
      <c r="F37" s="81" t="s">
        <v>373</v>
      </c>
      <c r="G37" s="65" t="s">
        <v>2</v>
      </c>
      <c r="H37" s="81" t="s">
        <v>374</v>
      </c>
      <c r="I37" s="81" t="s">
        <v>375</v>
      </c>
      <c r="J37" s="81" t="s">
        <v>376</v>
      </c>
      <c r="K37" s="81" t="s">
        <v>376</v>
      </c>
      <c r="L37" s="81" t="s">
        <v>268</v>
      </c>
      <c r="M37" s="81" t="s">
        <v>377</v>
      </c>
      <c r="N37" s="83" t="s">
        <v>53</v>
      </c>
    </row>
    <row r="38" spans="1:14">
      <c r="A38" s="62" t="s">
        <v>260</v>
      </c>
      <c r="B38" s="77" t="s">
        <v>378</v>
      </c>
      <c r="C38" s="77" t="s">
        <v>230</v>
      </c>
      <c r="D38" s="77">
        <v>94</v>
      </c>
      <c r="E38" s="77" t="s">
        <v>379</v>
      </c>
      <c r="F38" s="77" t="s">
        <v>379</v>
      </c>
      <c r="G38" s="63" t="s">
        <v>3</v>
      </c>
      <c r="H38" s="77" t="s">
        <v>380</v>
      </c>
      <c r="I38" s="77" t="s">
        <v>381</v>
      </c>
      <c r="J38" s="77" t="s">
        <v>382</v>
      </c>
      <c r="K38" s="77" t="s">
        <v>382</v>
      </c>
      <c r="L38" s="77" t="s">
        <v>268</v>
      </c>
      <c r="M38" s="77" t="s">
        <v>383</v>
      </c>
      <c r="N38" s="79" t="s">
        <v>53</v>
      </c>
    </row>
    <row r="39" spans="1:14">
      <c r="A39" s="64" t="s">
        <v>260</v>
      </c>
      <c r="B39" s="81" t="s">
        <v>384</v>
      </c>
      <c r="C39" s="81" t="s">
        <v>230</v>
      </c>
      <c r="D39" s="81">
        <v>94</v>
      </c>
      <c r="E39" s="81" t="s">
        <v>379</v>
      </c>
      <c r="F39" s="81" t="s">
        <v>379</v>
      </c>
      <c r="G39" s="65" t="s">
        <v>3</v>
      </c>
      <c r="H39" s="81" t="s">
        <v>385</v>
      </c>
      <c r="I39" s="81" t="s">
        <v>386</v>
      </c>
      <c r="J39" s="81" t="s">
        <v>387</v>
      </c>
      <c r="K39" s="81" t="s">
        <v>387</v>
      </c>
      <c r="L39" s="81" t="s">
        <v>268</v>
      </c>
      <c r="M39" s="81" t="s">
        <v>388</v>
      </c>
      <c r="N39" s="83" t="s">
        <v>53</v>
      </c>
    </row>
    <row r="40" spans="1:14">
      <c r="A40" s="62" t="s">
        <v>260</v>
      </c>
      <c r="B40" s="77" t="s">
        <v>389</v>
      </c>
      <c r="C40" s="77" t="s">
        <v>230</v>
      </c>
      <c r="D40" s="77">
        <v>101</v>
      </c>
      <c r="E40" s="77" t="s">
        <v>390</v>
      </c>
      <c r="F40" s="77" t="s">
        <v>390</v>
      </c>
      <c r="G40" s="63" t="s">
        <v>1</v>
      </c>
      <c r="H40" s="77" t="s">
        <v>391</v>
      </c>
      <c r="I40" s="77" t="s">
        <v>392</v>
      </c>
      <c r="J40" s="77" t="s">
        <v>393</v>
      </c>
      <c r="K40" s="77" t="s">
        <v>394</v>
      </c>
      <c r="L40" s="77" t="s">
        <v>268</v>
      </c>
      <c r="M40" s="77" t="s">
        <v>395</v>
      </c>
      <c r="N40" s="79" t="s">
        <v>53</v>
      </c>
    </row>
    <row r="41" spans="1:14">
      <c r="A41" s="64" t="s">
        <v>260</v>
      </c>
      <c r="B41" s="81" t="s">
        <v>396</v>
      </c>
      <c r="C41" s="81" t="s">
        <v>230</v>
      </c>
      <c r="D41" s="81">
        <v>103</v>
      </c>
      <c r="E41" s="81" t="s">
        <v>397</v>
      </c>
      <c r="F41" s="81" t="s">
        <v>397</v>
      </c>
      <c r="G41" s="65" t="s">
        <v>2</v>
      </c>
      <c r="H41" s="81" t="s">
        <v>398</v>
      </c>
      <c r="I41" s="81" t="s">
        <v>399</v>
      </c>
      <c r="J41" s="81" t="s">
        <v>400</v>
      </c>
      <c r="K41" s="81" t="s">
        <v>394</v>
      </c>
      <c r="L41" s="81" t="s">
        <v>268</v>
      </c>
      <c r="M41" s="81" t="s">
        <v>401</v>
      </c>
      <c r="N41" s="83" t="s">
        <v>53</v>
      </c>
    </row>
    <row r="42" spans="1:14">
      <c r="A42" s="91" t="s">
        <v>260</v>
      </c>
      <c r="B42" s="78" t="s">
        <v>402</v>
      </c>
      <c r="C42" s="78" t="s">
        <v>230</v>
      </c>
      <c r="D42" s="78">
        <v>104</v>
      </c>
      <c r="E42" s="78" t="s">
        <v>403</v>
      </c>
      <c r="F42" s="78" t="s">
        <v>403</v>
      </c>
      <c r="G42" s="92" t="s">
        <v>3</v>
      </c>
      <c r="H42" s="78" t="s">
        <v>219</v>
      </c>
      <c r="I42" s="78" t="s">
        <v>404</v>
      </c>
      <c r="J42" s="78" t="s">
        <v>405</v>
      </c>
      <c r="K42" s="78" t="s">
        <v>405</v>
      </c>
      <c r="L42" s="78" t="s">
        <v>268</v>
      </c>
      <c r="M42" s="78" t="s">
        <v>406</v>
      </c>
      <c r="N42" s="80" t="s">
        <v>53</v>
      </c>
    </row>
    <row r="43" spans="1:14" s="97" customFormat="1">
      <c r="A43" s="95" t="s">
        <v>260</v>
      </c>
      <c r="B43" s="86" t="s">
        <v>407</v>
      </c>
      <c r="C43" s="86" t="s">
        <v>230</v>
      </c>
      <c r="D43" s="86">
        <v>111</v>
      </c>
      <c r="E43" s="86" t="s">
        <v>408</v>
      </c>
      <c r="F43" s="86" t="s">
        <v>408</v>
      </c>
      <c r="G43" s="96" t="s">
        <v>1</v>
      </c>
      <c r="H43" s="86" t="s">
        <v>409</v>
      </c>
      <c r="I43" s="86" t="s">
        <v>410</v>
      </c>
      <c r="J43" s="86" t="s">
        <v>411</v>
      </c>
      <c r="K43" s="86" t="s">
        <v>411</v>
      </c>
      <c r="L43" s="86" t="s">
        <v>268</v>
      </c>
      <c r="M43" s="86" t="s">
        <v>412</v>
      </c>
      <c r="N43" s="88" t="s">
        <v>413</v>
      </c>
    </row>
    <row r="44" spans="1:14">
      <c r="A44" s="91" t="s">
        <v>414</v>
      </c>
      <c r="B44" s="78" t="s">
        <v>415</v>
      </c>
      <c r="C44" s="78" t="s">
        <v>193</v>
      </c>
      <c r="D44" s="78">
        <v>1</v>
      </c>
      <c r="E44" s="78" t="s">
        <v>194</v>
      </c>
      <c r="F44" s="78" t="s">
        <v>416</v>
      </c>
      <c r="G44" s="92" t="s">
        <v>1</v>
      </c>
      <c r="H44" s="78" t="s">
        <v>409</v>
      </c>
      <c r="I44" s="78" t="s">
        <v>417</v>
      </c>
      <c r="J44" s="78" t="s">
        <v>418</v>
      </c>
      <c r="K44" s="78" t="s">
        <v>419</v>
      </c>
      <c r="L44" s="78" t="s">
        <v>268</v>
      </c>
      <c r="M44" s="78" t="s">
        <v>420</v>
      </c>
      <c r="N44" s="80" t="s">
        <v>413</v>
      </c>
    </row>
    <row r="45" spans="1:14">
      <c r="A45" s="93" t="s">
        <v>414</v>
      </c>
      <c r="B45" s="82" t="s">
        <v>421</v>
      </c>
      <c r="C45" s="82" t="s">
        <v>230</v>
      </c>
      <c r="D45" s="82">
        <v>17</v>
      </c>
      <c r="E45" s="82" t="s">
        <v>231</v>
      </c>
      <c r="F45" s="82" t="s">
        <v>231</v>
      </c>
      <c r="G45" s="94" t="s">
        <v>1</v>
      </c>
      <c r="H45" s="82" t="s">
        <v>409</v>
      </c>
      <c r="I45" s="82" t="s">
        <v>422</v>
      </c>
      <c r="J45" s="82" t="s">
        <v>423</v>
      </c>
      <c r="K45" s="82" t="s">
        <v>424</v>
      </c>
      <c r="L45" s="82" t="s">
        <v>268</v>
      </c>
      <c r="M45" s="82" t="s">
        <v>425</v>
      </c>
      <c r="N45" s="84" t="s">
        <v>413</v>
      </c>
    </row>
    <row r="46" spans="1:14">
      <c r="A46" s="91" t="s">
        <v>414</v>
      </c>
      <c r="B46" s="78" t="s">
        <v>426</v>
      </c>
      <c r="C46" s="78" t="s">
        <v>230</v>
      </c>
      <c r="D46" s="78">
        <v>38</v>
      </c>
      <c r="E46" s="78" t="s">
        <v>249</v>
      </c>
      <c r="F46" s="78" t="s">
        <v>249</v>
      </c>
      <c r="G46" s="92" t="s">
        <v>1</v>
      </c>
      <c r="H46" s="78" t="s">
        <v>409</v>
      </c>
      <c r="I46" s="78" t="s">
        <v>427</v>
      </c>
      <c r="J46" s="78" t="s">
        <v>428</v>
      </c>
      <c r="K46" s="78" t="s">
        <v>429</v>
      </c>
      <c r="L46" s="78" t="s">
        <v>268</v>
      </c>
      <c r="M46" s="78" t="s">
        <v>430</v>
      </c>
      <c r="N46" s="80" t="s">
        <v>413</v>
      </c>
    </row>
    <row r="47" spans="1:14">
      <c r="A47" s="93" t="s">
        <v>414</v>
      </c>
      <c r="B47" s="82" t="s">
        <v>85</v>
      </c>
      <c r="C47" s="82" t="s">
        <v>230</v>
      </c>
      <c r="D47" s="82">
        <v>38</v>
      </c>
      <c r="E47" s="82" t="s">
        <v>249</v>
      </c>
      <c r="F47" s="82" t="s">
        <v>249</v>
      </c>
      <c r="G47" s="94" t="s">
        <v>1</v>
      </c>
      <c r="H47" s="82" t="s">
        <v>431</v>
      </c>
      <c r="I47" s="82" t="s">
        <v>432</v>
      </c>
      <c r="J47" s="82" t="s">
        <v>433</v>
      </c>
      <c r="K47" s="82" t="s">
        <v>434</v>
      </c>
      <c r="L47" s="82" t="s">
        <v>251</v>
      </c>
      <c r="M47" s="82" t="s">
        <v>435</v>
      </c>
      <c r="N47" s="84" t="s">
        <v>53</v>
      </c>
    </row>
    <row r="48" spans="1:14">
      <c r="A48" s="70" t="s">
        <v>414</v>
      </c>
      <c r="B48" s="77" t="s">
        <v>110</v>
      </c>
      <c r="C48" s="77" t="s">
        <v>230</v>
      </c>
      <c r="D48" s="77">
        <v>138</v>
      </c>
      <c r="E48" s="77" t="s">
        <v>436</v>
      </c>
      <c r="F48" s="77" t="s">
        <v>436</v>
      </c>
      <c r="G48" s="71" t="s">
        <v>1</v>
      </c>
      <c r="H48" s="77" t="s">
        <v>437</v>
      </c>
      <c r="I48" s="77" t="s">
        <v>438</v>
      </c>
      <c r="J48" s="77" t="s">
        <v>439</v>
      </c>
      <c r="K48" s="77" t="s">
        <v>440</v>
      </c>
      <c r="L48" s="77" t="s">
        <v>251</v>
      </c>
      <c r="M48" s="77" t="s">
        <v>441</v>
      </c>
      <c r="N48" s="79" t="s">
        <v>442</v>
      </c>
    </row>
    <row r="49" spans="1:14" s="97" customFormat="1">
      <c r="A49" s="95" t="s">
        <v>414</v>
      </c>
      <c r="B49" s="86" t="s">
        <v>443</v>
      </c>
      <c r="C49" s="86" t="s">
        <v>230</v>
      </c>
      <c r="D49" s="86">
        <v>138</v>
      </c>
      <c r="E49" s="86" t="s">
        <v>436</v>
      </c>
      <c r="F49" s="86" t="s">
        <v>436</v>
      </c>
      <c r="G49" s="96" t="s">
        <v>3</v>
      </c>
      <c r="H49" s="86" t="s">
        <v>444</v>
      </c>
      <c r="I49" s="86" t="s">
        <v>445</v>
      </c>
      <c r="J49" s="86" t="s">
        <v>446</v>
      </c>
      <c r="K49" s="86" t="s">
        <v>447</v>
      </c>
      <c r="L49" s="86" t="s">
        <v>268</v>
      </c>
      <c r="M49" s="86" t="s">
        <v>448</v>
      </c>
      <c r="N49" s="88" t="s">
        <v>53</v>
      </c>
    </row>
    <row r="50" spans="1:14">
      <c r="A50" s="70" t="s">
        <v>449</v>
      </c>
      <c r="B50" s="77" t="s">
        <v>450</v>
      </c>
      <c r="C50" s="77" t="s">
        <v>262</v>
      </c>
      <c r="D50" s="77">
        <v>1</v>
      </c>
      <c r="E50" s="77" t="s">
        <v>194</v>
      </c>
      <c r="F50" s="77" t="s">
        <v>451</v>
      </c>
      <c r="G50" s="71" t="s">
        <v>3</v>
      </c>
      <c r="H50" s="77" t="s">
        <v>219</v>
      </c>
      <c r="I50" s="77" t="s">
        <v>452</v>
      </c>
      <c r="J50" s="77" t="s">
        <v>453</v>
      </c>
      <c r="K50" s="77" t="s">
        <v>454</v>
      </c>
      <c r="L50" s="77" t="s">
        <v>268</v>
      </c>
      <c r="M50" s="77" t="s">
        <v>455</v>
      </c>
      <c r="N50" s="79" t="s">
        <v>53</v>
      </c>
    </row>
    <row r="51" spans="1:14">
      <c r="A51" s="72" t="s">
        <v>449</v>
      </c>
      <c r="B51" s="81" t="s">
        <v>456</v>
      </c>
      <c r="C51" s="81" t="s">
        <v>262</v>
      </c>
      <c r="D51" s="81">
        <v>4</v>
      </c>
      <c r="E51" s="81" t="s">
        <v>206</v>
      </c>
      <c r="F51" s="81" t="s">
        <v>457</v>
      </c>
      <c r="G51" s="73" t="s">
        <v>3</v>
      </c>
      <c r="H51" s="81" t="s">
        <v>272</v>
      </c>
      <c r="I51" s="81" t="s">
        <v>458</v>
      </c>
      <c r="J51" s="81" t="s">
        <v>453</v>
      </c>
      <c r="K51" s="81" t="s">
        <v>459</v>
      </c>
      <c r="L51" s="81" t="s">
        <v>268</v>
      </c>
      <c r="M51" s="81" t="s">
        <v>460</v>
      </c>
      <c r="N51" s="83" t="s">
        <v>53</v>
      </c>
    </row>
    <row r="52" spans="1:14">
      <c r="A52" s="70" t="s">
        <v>449</v>
      </c>
      <c r="B52" s="77" t="s">
        <v>461</v>
      </c>
      <c r="C52" s="77" t="s">
        <v>262</v>
      </c>
      <c r="D52" s="77">
        <v>5</v>
      </c>
      <c r="E52" s="77" t="s">
        <v>462</v>
      </c>
      <c r="F52" s="77" t="s">
        <v>463</v>
      </c>
      <c r="G52" s="71" t="s">
        <v>3</v>
      </c>
      <c r="H52" s="77" t="s">
        <v>464</v>
      </c>
      <c r="I52" s="77" t="s">
        <v>465</v>
      </c>
      <c r="J52" s="77" t="s">
        <v>453</v>
      </c>
      <c r="K52" s="77" t="s">
        <v>466</v>
      </c>
      <c r="L52" s="77" t="s">
        <v>268</v>
      </c>
      <c r="M52" s="77" t="s">
        <v>467</v>
      </c>
      <c r="N52" s="79" t="s">
        <v>53</v>
      </c>
    </row>
    <row r="53" spans="1:14">
      <c r="A53" s="72" t="s">
        <v>449</v>
      </c>
      <c r="B53" s="81" t="s">
        <v>468</v>
      </c>
      <c r="C53" s="81" t="s">
        <v>262</v>
      </c>
      <c r="D53" s="81">
        <v>6</v>
      </c>
      <c r="E53" s="81" t="s">
        <v>288</v>
      </c>
      <c r="F53" s="81" t="s">
        <v>469</v>
      </c>
      <c r="G53" s="73" t="s">
        <v>1</v>
      </c>
      <c r="H53" s="81" t="s">
        <v>470</v>
      </c>
      <c r="I53" s="81" t="s">
        <v>471</v>
      </c>
      <c r="J53" s="81" t="s">
        <v>453</v>
      </c>
      <c r="K53" s="81" t="s">
        <v>472</v>
      </c>
      <c r="L53" s="81" t="s">
        <v>268</v>
      </c>
      <c r="M53" s="81" t="s">
        <v>473</v>
      </c>
      <c r="N53" s="83" t="s">
        <v>53</v>
      </c>
    </row>
    <row r="54" spans="1:14">
      <c r="A54" s="70" t="s">
        <v>449</v>
      </c>
      <c r="B54" s="77" t="s">
        <v>474</v>
      </c>
      <c r="C54" s="77" t="s">
        <v>262</v>
      </c>
      <c r="D54" s="77">
        <v>6</v>
      </c>
      <c r="E54" s="77" t="s">
        <v>288</v>
      </c>
      <c r="F54" s="77" t="s">
        <v>475</v>
      </c>
      <c r="G54" s="71" t="s">
        <v>3</v>
      </c>
      <c r="H54" s="77" t="s">
        <v>476</v>
      </c>
      <c r="I54" s="77" t="s">
        <v>477</v>
      </c>
      <c r="J54" s="77" t="s">
        <v>453</v>
      </c>
      <c r="K54" s="77" t="s">
        <v>478</v>
      </c>
      <c r="L54" s="77" t="s">
        <v>268</v>
      </c>
      <c r="M54" s="77" t="s">
        <v>479</v>
      </c>
      <c r="N54" s="79" t="s">
        <v>53</v>
      </c>
    </row>
    <row r="55" spans="1:14">
      <c r="A55" s="72" t="s">
        <v>449</v>
      </c>
      <c r="B55" s="81" t="s">
        <v>480</v>
      </c>
      <c r="C55" s="81" t="s">
        <v>262</v>
      </c>
      <c r="D55" s="81">
        <v>7</v>
      </c>
      <c r="E55" s="81" t="s">
        <v>296</v>
      </c>
      <c r="F55" s="81" t="s">
        <v>297</v>
      </c>
      <c r="G55" s="73" t="s">
        <v>3</v>
      </c>
      <c r="H55" s="81" t="s">
        <v>272</v>
      </c>
      <c r="I55" s="81" t="s">
        <v>481</v>
      </c>
      <c r="J55" s="81" t="s">
        <v>453</v>
      </c>
      <c r="K55" s="81" t="s">
        <v>482</v>
      </c>
      <c r="L55" s="81" t="s">
        <v>268</v>
      </c>
      <c r="M55" s="81" t="s">
        <v>483</v>
      </c>
      <c r="N55" s="83" t="s">
        <v>53</v>
      </c>
    </row>
    <row r="56" spans="1:14">
      <c r="A56" s="70" t="s">
        <v>449</v>
      </c>
      <c r="B56" s="77" t="s">
        <v>484</v>
      </c>
      <c r="C56" s="77" t="s">
        <v>262</v>
      </c>
      <c r="D56" s="77">
        <v>7</v>
      </c>
      <c r="E56" s="77" t="s">
        <v>296</v>
      </c>
      <c r="F56" s="77" t="s">
        <v>485</v>
      </c>
      <c r="G56" s="71" t="s">
        <v>1</v>
      </c>
      <c r="H56" s="77" t="s">
        <v>311</v>
      </c>
      <c r="I56" s="77" t="s">
        <v>486</v>
      </c>
      <c r="J56" s="77" t="s">
        <v>453</v>
      </c>
      <c r="K56" s="77" t="s">
        <v>487</v>
      </c>
      <c r="L56" s="77" t="s">
        <v>268</v>
      </c>
      <c r="M56" s="77" t="s">
        <v>488</v>
      </c>
      <c r="N56" s="79" t="s">
        <v>53</v>
      </c>
    </row>
    <row r="57" spans="1:14">
      <c r="A57" s="72" t="s">
        <v>449</v>
      </c>
      <c r="B57" s="81" t="s">
        <v>489</v>
      </c>
      <c r="C57" s="81" t="s">
        <v>262</v>
      </c>
      <c r="D57" s="81">
        <v>8</v>
      </c>
      <c r="E57" s="81" t="s">
        <v>302</v>
      </c>
      <c r="F57" s="81" t="s">
        <v>490</v>
      </c>
      <c r="G57" s="73" t="s">
        <v>1</v>
      </c>
      <c r="H57" s="81" t="s">
        <v>491</v>
      </c>
      <c r="I57" s="81" t="s">
        <v>492</v>
      </c>
      <c r="J57" s="81" t="s">
        <v>453</v>
      </c>
      <c r="K57" s="81" t="s">
        <v>493</v>
      </c>
      <c r="L57" s="81" t="s">
        <v>268</v>
      </c>
      <c r="M57" s="81" t="s">
        <v>494</v>
      </c>
      <c r="N57" s="83" t="s">
        <v>53</v>
      </c>
    </row>
    <row r="58" spans="1:14">
      <c r="A58" s="70" t="s">
        <v>449</v>
      </c>
      <c r="B58" s="77" t="s">
        <v>495</v>
      </c>
      <c r="C58" s="77" t="s">
        <v>262</v>
      </c>
      <c r="D58" s="77">
        <v>8</v>
      </c>
      <c r="E58" s="77" t="s">
        <v>302</v>
      </c>
      <c r="F58" s="77" t="s">
        <v>496</v>
      </c>
      <c r="G58" s="71" t="s">
        <v>1</v>
      </c>
      <c r="H58" s="77" t="s">
        <v>265</v>
      </c>
      <c r="I58" s="77" t="s">
        <v>497</v>
      </c>
      <c r="J58" s="77" t="s">
        <v>453</v>
      </c>
      <c r="K58" s="77" t="s">
        <v>498</v>
      </c>
      <c r="L58" s="77" t="s">
        <v>268</v>
      </c>
      <c r="M58" s="77" t="s">
        <v>499</v>
      </c>
      <c r="N58" s="79" t="s">
        <v>53</v>
      </c>
    </row>
    <row r="59" spans="1:14">
      <c r="A59" s="72" t="s">
        <v>449</v>
      </c>
      <c r="B59" s="81" t="s">
        <v>500</v>
      </c>
      <c r="C59" s="81" t="s">
        <v>262</v>
      </c>
      <c r="D59" s="81">
        <v>3</v>
      </c>
      <c r="E59" s="81" t="s">
        <v>200</v>
      </c>
      <c r="F59" s="81" t="s">
        <v>501</v>
      </c>
      <c r="G59" s="73" t="s">
        <v>1</v>
      </c>
      <c r="H59" s="81" t="s">
        <v>409</v>
      </c>
      <c r="I59" s="81" t="s">
        <v>502</v>
      </c>
      <c r="J59" s="81" t="s">
        <v>453</v>
      </c>
      <c r="K59" s="81" t="s">
        <v>503</v>
      </c>
      <c r="L59" s="81" t="s">
        <v>268</v>
      </c>
      <c r="M59" s="81" t="s">
        <v>504</v>
      </c>
      <c r="N59" s="83" t="s">
        <v>413</v>
      </c>
    </row>
    <row r="60" spans="1:14">
      <c r="A60" s="70" t="s">
        <v>449</v>
      </c>
      <c r="B60" s="77" t="s">
        <v>505</v>
      </c>
      <c r="C60" s="77" t="s">
        <v>193</v>
      </c>
      <c r="D60" s="77">
        <v>18</v>
      </c>
      <c r="E60" s="77" t="s">
        <v>224</v>
      </c>
      <c r="F60" s="77" t="s">
        <v>225</v>
      </c>
      <c r="G60" s="71" t="s">
        <v>3</v>
      </c>
      <c r="H60" s="77" t="s">
        <v>506</v>
      </c>
      <c r="I60" s="77" t="s">
        <v>507</v>
      </c>
      <c r="J60" s="77" t="s">
        <v>453</v>
      </c>
      <c r="K60" s="77" t="s">
        <v>508</v>
      </c>
      <c r="L60" s="77" t="s">
        <v>268</v>
      </c>
      <c r="M60" s="77" t="s">
        <v>509</v>
      </c>
      <c r="N60" s="79" t="s">
        <v>53</v>
      </c>
    </row>
    <row r="61" spans="1:14">
      <c r="A61" s="72" t="s">
        <v>449</v>
      </c>
      <c r="B61" s="81" t="s">
        <v>510</v>
      </c>
      <c r="C61" s="81" t="s">
        <v>230</v>
      </c>
      <c r="D61" s="81">
        <v>3</v>
      </c>
      <c r="E61" s="81" t="s">
        <v>511</v>
      </c>
      <c r="F61" s="81" t="s">
        <v>511</v>
      </c>
      <c r="G61" s="73" t="s">
        <v>3</v>
      </c>
      <c r="H61" s="81" t="s">
        <v>219</v>
      </c>
      <c r="I61" s="81" t="s">
        <v>452</v>
      </c>
      <c r="J61" s="81" t="s">
        <v>453</v>
      </c>
      <c r="K61" s="81" t="s">
        <v>454</v>
      </c>
      <c r="L61" s="81" t="s">
        <v>268</v>
      </c>
      <c r="M61" s="81" t="s">
        <v>512</v>
      </c>
      <c r="N61" s="83" t="s">
        <v>53</v>
      </c>
    </row>
    <row r="62" spans="1:14">
      <c r="A62" s="70" t="s">
        <v>449</v>
      </c>
      <c r="B62" s="77" t="s">
        <v>513</v>
      </c>
      <c r="C62" s="77" t="s">
        <v>230</v>
      </c>
      <c r="D62" s="77">
        <v>4</v>
      </c>
      <c r="E62" s="77" t="s">
        <v>308</v>
      </c>
      <c r="F62" s="77" t="s">
        <v>308</v>
      </c>
      <c r="G62" s="71" t="s">
        <v>3</v>
      </c>
      <c r="H62" s="77" t="s">
        <v>272</v>
      </c>
      <c r="I62" s="77" t="s">
        <v>273</v>
      </c>
      <c r="J62" s="77" t="s">
        <v>453</v>
      </c>
      <c r="K62" s="77" t="s">
        <v>275</v>
      </c>
      <c r="L62" s="77" t="s">
        <v>268</v>
      </c>
      <c r="M62" s="77" t="s">
        <v>514</v>
      </c>
      <c r="N62" s="79" t="s">
        <v>53</v>
      </c>
    </row>
    <row r="63" spans="1:14">
      <c r="A63" s="72" t="s">
        <v>449</v>
      </c>
      <c r="B63" s="81" t="s">
        <v>515</v>
      </c>
      <c r="C63" s="81" t="s">
        <v>230</v>
      </c>
      <c r="D63" s="81">
        <v>4</v>
      </c>
      <c r="E63" s="81" t="s">
        <v>308</v>
      </c>
      <c r="F63" s="81" t="s">
        <v>308</v>
      </c>
      <c r="G63" s="73" t="s">
        <v>1</v>
      </c>
      <c r="H63" s="81" t="s">
        <v>265</v>
      </c>
      <c r="I63" s="81" t="s">
        <v>285</v>
      </c>
      <c r="J63" s="81" t="s">
        <v>453</v>
      </c>
      <c r="K63" s="81" t="s">
        <v>286</v>
      </c>
      <c r="L63" s="81" t="s">
        <v>268</v>
      </c>
      <c r="M63" s="81" t="s">
        <v>516</v>
      </c>
      <c r="N63" s="83" t="s">
        <v>53</v>
      </c>
    </row>
    <row r="64" spans="1:14">
      <c r="A64" s="70" t="s">
        <v>449</v>
      </c>
      <c r="B64" s="77" t="s">
        <v>517</v>
      </c>
      <c r="C64" s="77" t="s">
        <v>518</v>
      </c>
      <c r="D64" s="77">
        <v>2</v>
      </c>
      <c r="E64" s="77" t="s">
        <v>519</v>
      </c>
      <c r="F64" s="77" t="s">
        <v>519</v>
      </c>
      <c r="G64" s="71" t="s">
        <v>1</v>
      </c>
      <c r="H64" s="77" t="s">
        <v>520</v>
      </c>
      <c r="I64" s="77" t="s">
        <v>521</v>
      </c>
      <c r="J64" s="77" t="s">
        <v>453</v>
      </c>
      <c r="K64" s="77" t="s">
        <v>522</v>
      </c>
      <c r="L64" s="77" t="s">
        <v>268</v>
      </c>
      <c r="M64" s="77" t="s">
        <v>523</v>
      </c>
      <c r="N64" s="79" t="s">
        <v>53</v>
      </c>
    </row>
    <row r="65" spans="1:14">
      <c r="A65" s="72" t="s">
        <v>449</v>
      </c>
      <c r="B65" s="81" t="s">
        <v>524</v>
      </c>
      <c r="C65" s="81" t="s">
        <v>518</v>
      </c>
      <c r="D65" s="81">
        <v>3</v>
      </c>
      <c r="E65" s="81" t="s">
        <v>525</v>
      </c>
      <c r="F65" s="81" t="s">
        <v>525</v>
      </c>
      <c r="G65" s="73" t="s">
        <v>1</v>
      </c>
      <c r="H65" s="81" t="s">
        <v>520</v>
      </c>
      <c r="I65" s="81" t="s">
        <v>526</v>
      </c>
      <c r="J65" s="81" t="s">
        <v>453</v>
      </c>
      <c r="K65" s="81" t="s">
        <v>527</v>
      </c>
      <c r="L65" s="81" t="s">
        <v>268</v>
      </c>
      <c r="M65" s="81" t="s">
        <v>528</v>
      </c>
      <c r="N65" s="83" t="s">
        <v>53</v>
      </c>
    </row>
    <row r="66" spans="1:14">
      <c r="A66" s="70" t="s">
        <v>449</v>
      </c>
      <c r="B66" s="77" t="s">
        <v>529</v>
      </c>
      <c r="C66" s="77" t="s">
        <v>518</v>
      </c>
      <c r="D66" s="77">
        <v>2</v>
      </c>
      <c r="E66" s="77" t="s">
        <v>530</v>
      </c>
      <c r="F66" s="77" t="s">
        <v>530</v>
      </c>
      <c r="G66" s="71" t="s">
        <v>1</v>
      </c>
      <c r="H66" s="77" t="s">
        <v>531</v>
      </c>
      <c r="I66" s="77" t="s">
        <v>532</v>
      </c>
      <c r="J66" s="77" t="s">
        <v>453</v>
      </c>
      <c r="K66" s="77" t="s">
        <v>533</v>
      </c>
      <c r="L66" s="77" t="s">
        <v>268</v>
      </c>
      <c r="M66" s="77" t="s">
        <v>534</v>
      </c>
      <c r="N66" s="79" t="s">
        <v>53</v>
      </c>
    </row>
    <row r="67" spans="1:14">
      <c r="A67" s="72" t="s">
        <v>449</v>
      </c>
      <c r="B67" s="81" t="s">
        <v>535</v>
      </c>
      <c r="C67" s="81" t="s">
        <v>230</v>
      </c>
      <c r="D67" s="81">
        <v>66</v>
      </c>
      <c r="E67" s="81" t="s">
        <v>536</v>
      </c>
      <c r="F67" s="81" t="s">
        <v>536</v>
      </c>
      <c r="G67" s="73" t="s">
        <v>3</v>
      </c>
      <c r="H67" s="81" t="s">
        <v>219</v>
      </c>
      <c r="I67" s="81" t="s">
        <v>537</v>
      </c>
      <c r="J67" s="81" t="s">
        <v>453</v>
      </c>
      <c r="K67" s="81" t="s">
        <v>538</v>
      </c>
      <c r="L67" s="81" t="s">
        <v>268</v>
      </c>
      <c r="M67" s="81" t="s">
        <v>539</v>
      </c>
      <c r="N67" s="83" t="s">
        <v>53</v>
      </c>
    </row>
    <row r="68" spans="1:14">
      <c r="A68" s="70" t="s">
        <v>449</v>
      </c>
      <c r="B68" s="77" t="s">
        <v>540</v>
      </c>
      <c r="C68" s="77" t="s">
        <v>230</v>
      </c>
      <c r="D68" s="77">
        <v>66</v>
      </c>
      <c r="E68" s="77" t="s">
        <v>536</v>
      </c>
      <c r="F68" s="77" t="s">
        <v>536</v>
      </c>
      <c r="G68" s="71" t="s">
        <v>1</v>
      </c>
      <c r="H68" s="77" t="s">
        <v>541</v>
      </c>
      <c r="I68" s="77" t="s">
        <v>542</v>
      </c>
      <c r="J68" s="77" t="s">
        <v>453</v>
      </c>
      <c r="K68" s="77" t="s">
        <v>543</v>
      </c>
      <c r="L68" s="77" t="s">
        <v>268</v>
      </c>
      <c r="M68" s="77" t="s">
        <v>544</v>
      </c>
      <c r="N68" s="79" t="s">
        <v>53</v>
      </c>
    </row>
    <row r="69" spans="1:14">
      <c r="A69" s="72" t="s">
        <v>449</v>
      </c>
      <c r="B69" s="81" t="s">
        <v>545</v>
      </c>
      <c r="C69" s="81" t="s">
        <v>230</v>
      </c>
      <c r="D69" s="81">
        <v>90</v>
      </c>
      <c r="E69" s="81" t="s">
        <v>546</v>
      </c>
      <c r="F69" s="81" t="s">
        <v>546</v>
      </c>
      <c r="G69" s="73" t="s">
        <v>2</v>
      </c>
      <c r="H69" s="81" t="s">
        <v>547</v>
      </c>
      <c r="I69" s="81" t="s">
        <v>548</v>
      </c>
      <c r="J69" s="81" t="s">
        <v>453</v>
      </c>
      <c r="K69" s="81" t="s">
        <v>549</v>
      </c>
      <c r="L69" s="81" t="s">
        <v>268</v>
      </c>
      <c r="M69" s="81" t="s">
        <v>550</v>
      </c>
      <c r="N69" s="83" t="s">
        <v>53</v>
      </c>
    </row>
    <row r="70" spans="1:14">
      <c r="A70" s="70" t="s">
        <v>449</v>
      </c>
      <c r="B70" s="77" t="s">
        <v>551</v>
      </c>
      <c r="C70" s="77" t="s">
        <v>230</v>
      </c>
      <c r="D70" s="77">
        <v>94</v>
      </c>
      <c r="E70" s="77" t="s">
        <v>379</v>
      </c>
      <c r="F70" s="77" t="s">
        <v>379</v>
      </c>
      <c r="G70" s="71" t="s">
        <v>3</v>
      </c>
      <c r="H70" s="77" t="s">
        <v>552</v>
      </c>
      <c r="I70" s="77" t="s">
        <v>553</v>
      </c>
      <c r="J70" s="77" t="s">
        <v>453</v>
      </c>
      <c r="K70" s="77" t="s">
        <v>554</v>
      </c>
      <c r="L70" s="77" t="s">
        <v>268</v>
      </c>
      <c r="M70" s="77" t="s">
        <v>555</v>
      </c>
      <c r="N70" s="79" t="s">
        <v>53</v>
      </c>
    </row>
    <row r="71" spans="1:14">
      <c r="A71" s="72" t="s">
        <v>449</v>
      </c>
      <c r="B71" s="81" t="s">
        <v>556</v>
      </c>
      <c r="C71" s="81" t="s">
        <v>230</v>
      </c>
      <c r="D71" s="81">
        <v>47</v>
      </c>
      <c r="E71" s="81" t="s">
        <v>343</v>
      </c>
      <c r="F71" s="81" t="s">
        <v>557</v>
      </c>
      <c r="G71" s="73" t="s">
        <v>1</v>
      </c>
      <c r="H71" s="81" t="s">
        <v>558</v>
      </c>
      <c r="I71" s="81" t="s">
        <v>559</v>
      </c>
      <c r="J71" s="81" t="s">
        <v>453</v>
      </c>
      <c r="K71" s="81" t="s">
        <v>560</v>
      </c>
      <c r="L71" s="81" t="s">
        <v>268</v>
      </c>
      <c r="M71" s="81" t="s">
        <v>561</v>
      </c>
      <c r="N71" s="83" t="s">
        <v>53</v>
      </c>
    </row>
    <row r="72" spans="1:14">
      <c r="A72" s="70" t="s">
        <v>449</v>
      </c>
      <c r="B72" s="77" t="s">
        <v>562</v>
      </c>
      <c r="C72" s="77" t="s">
        <v>230</v>
      </c>
      <c r="D72" s="77">
        <v>34</v>
      </c>
      <c r="E72" s="77" t="s">
        <v>247</v>
      </c>
      <c r="F72" s="77" t="s">
        <v>563</v>
      </c>
      <c r="G72" s="71" t="s">
        <v>3</v>
      </c>
      <c r="H72" s="77" t="s">
        <v>506</v>
      </c>
      <c r="I72" s="77" t="s">
        <v>507</v>
      </c>
      <c r="J72" s="77" t="s">
        <v>453</v>
      </c>
      <c r="K72" s="77" t="s">
        <v>564</v>
      </c>
      <c r="L72" s="77" t="s">
        <v>268</v>
      </c>
      <c r="M72" s="77" t="s">
        <v>565</v>
      </c>
      <c r="N72" s="79" t="s">
        <v>53</v>
      </c>
    </row>
    <row r="73" spans="1:14">
      <c r="A73" s="72" t="s">
        <v>449</v>
      </c>
      <c r="B73" s="81" t="s">
        <v>566</v>
      </c>
      <c r="C73" s="81" t="s">
        <v>230</v>
      </c>
      <c r="D73" s="81">
        <v>69</v>
      </c>
      <c r="E73" s="81" t="s">
        <v>567</v>
      </c>
      <c r="F73" s="81" t="s">
        <v>568</v>
      </c>
      <c r="G73" s="73" t="s">
        <v>3</v>
      </c>
      <c r="H73" s="81" t="s">
        <v>569</v>
      </c>
      <c r="I73" s="81" t="s">
        <v>570</v>
      </c>
      <c r="J73" s="81" t="s">
        <v>453</v>
      </c>
      <c r="K73" s="81" t="s">
        <v>571</v>
      </c>
      <c r="L73" s="81" t="s">
        <v>268</v>
      </c>
      <c r="M73" s="81" t="s">
        <v>572</v>
      </c>
      <c r="N73" s="83" t="s">
        <v>53</v>
      </c>
    </row>
    <row r="74" spans="1:14">
      <c r="A74" s="70" t="s">
        <v>449</v>
      </c>
      <c r="B74" s="77" t="s">
        <v>573</v>
      </c>
      <c r="C74" s="77" t="s">
        <v>230</v>
      </c>
      <c r="D74" s="77">
        <v>57</v>
      </c>
      <c r="E74" s="77" t="s">
        <v>574</v>
      </c>
      <c r="F74" s="77" t="s">
        <v>575</v>
      </c>
      <c r="G74" s="71" t="s">
        <v>3</v>
      </c>
      <c r="H74" s="77" t="s">
        <v>337</v>
      </c>
      <c r="I74" s="77" t="s">
        <v>576</v>
      </c>
      <c r="J74" s="77" t="s">
        <v>453</v>
      </c>
      <c r="K74" s="77" t="s">
        <v>577</v>
      </c>
      <c r="L74" s="77" t="s">
        <v>268</v>
      </c>
      <c r="M74" s="77" t="s">
        <v>578</v>
      </c>
      <c r="N74" s="79" t="s">
        <v>53</v>
      </c>
    </row>
    <row r="75" spans="1:14">
      <c r="A75" s="93" t="s">
        <v>449</v>
      </c>
      <c r="B75" s="82" t="s">
        <v>579</v>
      </c>
      <c r="C75" s="82" t="s">
        <v>230</v>
      </c>
      <c r="D75" s="82">
        <v>60</v>
      </c>
      <c r="E75" s="82" t="s">
        <v>580</v>
      </c>
      <c r="F75" s="82" t="s">
        <v>581</v>
      </c>
      <c r="G75" s="94" t="s">
        <v>3</v>
      </c>
      <c r="H75" s="82" t="s">
        <v>337</v>
      </c>
      <c r="I75" s="82" t="s">
        <v>582</v>
      </c>
      <c r="J75" s="82" t="s">
        <v>453</v>
      </c>
      <c r="K75" s="82" t="s">
        <v>583</v>
      </c>
      <c r="L75" s="82" t="s">
        <v>268</v>
      </c>
      <c r="M75" s="82" t="s">
        <v>584</v>
      </c>
      <c r="N75" s="84" t="s">
        <v>53</v>
      </c>
    </row>
    <row r="76" spans="1:14">
      <c r="A76" s="91" t="s">
        <v>449</v>
      </c>
      <c r="B76" s="78" t="s">
        <v>585</v>
      </c>
      <c r="C76" s="78" t="s">
        <v>193</v>
      </c>
      <c r="D76" s="78" t="s">
        <v>586</v>
      </c>
      <c r="E76" s="78" t="s">
        <v>587</v>
      </c>
      <c r="F76" s="78" t="s">
        <v>588</v>
      </c>
      <c r="G76" s="92" t="s">
        <v>127</v>
      </c>
      <c r="H76" s="78" t="s">
        <v>589</v>
      </c>
      <c r="I76" s="78" t="s">
        <v>590</v>
      </c>
      <c r="J76" s="78" t="s">
        <v>591</v>
      </c>
      <c r="K76" s="78" t="s">
        <v>592</v>
      </c>
      <c r="L76" s="78" t="s">
        <v>268</v>
      </c>
      <c r="M76" s="78" t="s">
        <v>593</v>
      </c>
      <c r="N76" s="80" t="s">
        <v>53</v>
      </c>
    </row>
    <row r="77" spans="1:14">
      <c r="A77" s="93" t="s">
        <v>449</v>
      </c>
      <c r="B77" s="82" t="s">
        <v>594</v>
      </c>
      <c r="C77" s="82" t="s">
        <v>193</v>
      </c>
      <c r="D77" s="82" t="s">
        <v>586</v>
      </c>
      <c r="E77" s="82" t="s">
        <v>587</v>
      </c>
      <c r="F77" s="82" t="s">
        <v>595</v>
      </c>
      <c r="G77" s="94" t="s">
        <v>127</v>
      </c>
      <c r="H77" s="82" t="s">
        <v>589</v>
      </c>
      <c r="I77" s="82" t="s">
        <v>596</v>
      </c>
      <c r="J77" s="82" t="s">
        <v>591</v>
      </c>
      <c r="K77" s="82" t="s">
        <v>597</v>
      </c>
      <c r="L77" s="82" t="s">
        <v>268</v>
      </c>
      <c r="M77" s="82" t="s">
        <v>598</v>
      </c>
      <c r="N77" s="84" t="s">
        <v>53</v>
      </c>
    </row>
    <row r="78" spans="1:14">
      <c r="A78" s="91" t="s">
        <v>449</v>
      </c>
      <c r="B78" s="78" t="s">
        <v>599</v>
      </c>
      <c r="C78" s="78" t="s">
        <v>230</v>
      </c>
      <c r="D78" s="78" t="s">
        <v>586</v>
      </c>
      <c r="E78" s="78" t="s">
        <v>587</v>
      </c>
      <c r="F78" s="78" t="s">
        <v>600</v>
      </c>
      <c r="G78" s="92" t="s">
        <v>127</v>
      </c>
      <c r="H78" s="78" t="s">
        <v>589</v>
      </c>
      <c r="I78" s="78" t="s">
        <v>601</v>
      </c>
      <c r="J78" s="78" t="s">
        <v>591</v>
      </c>
      <c r="K78" s="78" t="s">
        <v>602</v>
      </c>
      <c r="L78" s="78" t="s">
        <v>268</v>
      </c>
      <c r="M78" s="78" t="s">
        <v>593</v>
      </c>
      <c r="N78" s="80" t="s">
        <v>53</v>
      </c>
    </row>
    <row r="79" spans="1:14">
      <c r="A79" s="93" t="s">
        <v>449</v>
      </c>
      <c r="B79" s="82" t="s">
        <v>603</v>
      </c>
      <c r="C79" s="82" t="s">
        <v>230</v>
      </c>
      <c r="D79" s="82" t="s">
        <v>586</v>
      </c>
      <c r="E79" s="82" t="s">
        <v>587</v>
      </c>
      <c r="F79" s="82" t="s">
        <v>604</v>
      </c>
      <c r="G79" s="94" t="s">
        <v>127</v>
      </c>
      <c r="H79" s="82" t="s">
        <v>589</v>
      </c>
      <c r="I79" s="82" t="s">
        <v>605</v>
      </c>
      <c r="J79" s="82" t="s">
        <v>591</v>
      </c>
      <c r="K79" s="82" t="s">
        <v>631</v>
      </c>
      <c r="L79" s="82" t="s">
        <v>268</v>
      </c>
      <c r="M79" s="82" t="s">
        <v>606</v>
      </c>
      <c r="N79" s="84" t="s">
        <v>53</v>
      </c>
    </row>
    <row r="80" spans="1:14">
      <c r="A80" s="95" t="s">
        <v>449</v>
      </c>
      <c r="B80" s="99" t="s">
        <v>607</v>
      </c>
      <c r="C80" s="99" t="s">
        <v>230</v>
      </c>
      <c r="D80" s="99" t="s">
        <v>586</v>
      </c>
      <c r="E80" s="99" t="s">
        <v>587</v>
      </c>
      <c r="F80" s="99" t="s">
        <v>608</v>
      </c>
      <c r="G80" s="101" t="s">
        <v>127</v>
      </c>
      <c r="H80" s="99" t="s">
        <v>589</v>
      </c>
      <c r="I80" s="99" t="s">
        <v>609</v>
      </c>
      <c r="J80" s="99" t="s">
        <v>591</v>
      </c>
      <c r="K80" s="99" t="s">
        <v>610</v>
      </c>
      <c r="L80" s="99" t="s">
        <v>268</v>
      </c>
      <c r="M80" s="99" t="s">
        <v>611</v>
      </c>
      <c r="N80" s="103" t="s">
        <v>620</v>
      </c>
    </row>
    <row r="81" spans="1:14">
      <c r="A81" s="98" t="s">
        <v>612</v>
      </c>
      <c r="B81" s="100" t="s">
        <v>623</v>
      </c>
      <c r="C81" s="100" t="s">
        <v>230</v>
      </c>
      <c r="D81" s="100">
        <v>2</v>
      </c>
      <c r="E81" s="100" t="s">
        <v>613</v>
      </c>
      <c r="F81" s="100" t="s">
        <v>614</v>
      </c>
      <c r="G81" s="102" t="s">
        <v>1</v>
      </c>
      <c r="H81" s="100" t="s">
        <v>615</v>
      </c>
      <c r="I81" s="100" t="s">
        <v>616</v>
      </c>
      <c r="J81" s="100" t="s">
        <v>617</v>
      </c>
      <c r="K81" s="100" t="s">
        <v>618</v>
      </c>
      <c r="L81" s="100" t="s">
        <v>268</v>
      </c>
      <c r="M81" s="100" t="s">
        <v>621</v>
      </c>
      <c r="N81" s="104" t="s">
        <v>53</v>
      </c>
    </row>
  </sheetData>
  <phoneticPr fontId="4"/>
  <conditionalFormatting sqref="A2:A80">
    <cfRule type="expression" dxfId="21" priority="9">
      <formula>LEFT($A2,2)="A："</formula>
    </cfRule>
    <cfRule type="expression" dxfId="20" priority="10">
      <formula>LEFT($A2,2)="B："</formula>
    </cfRule>
    <cfRule type="expression" dxfId="19" priority="11">
      <formula>LEFT($A2,2)="C："</formula>
    </cfRule>
    <cfRule type="expression" dxfId="18" priority="12">
      <formula>LEFT($A2,2)="D："</formula>
    </cfRule>
    <cfRule type="expression" dxfId="17" priority="13">
      <formula>LEFT($A2,2)="E："</formula>
    </cfRule>
  </conditionalFormatting>
  <conditionalFormatting sqref="A2:A81">
    <cfRule type="expression" dxfId="16" priority="17">
      <formula>LEFT($A2,2)="A："</formula>
    </cfRule>
    <cfRule type="expression" dxfId="15" priority="18">
      <formula>LEFT($A2,2)="B："</formula>
    </cfRule>
    <cfRule type="expression" dxfId="14" priority="19">
      <formula>LEFT($A2,2)="C："</formula>
    </cfRule>
    <cfRule type="expression" dxfId="13" priority="20">
      <formula>LEFT($A2,2)="D："</formula>
    </cfRule>
    <cfRule type="expression" dxfId="12" priority="21">
      <formula>LEFT($A2,2)="E："</formula>
    </cfRule>
  </conditionalFormatting>
  <conditionalFormatting sqref="G2:G79">
    <cfRule type="expression" dxfId="11" priority="14">
      <formula>$G2="高"</formula>
    </cfRule>
    <cfRule type="expression" dxfId="10" priority="15">
      <formula>$G2="中"</formula>
    </cfRule>
    <cfRule type="expression" dxfId="9" priority="16">
      <formula>OR($G2="低",$G2="低（PDFしおり）")</formula>
    </cfRule>
  </conditionalFormatting>
  <conditionalFormatting sqref="G2:G81">
    <cfRule type="expression" dxfId="8" priority="22">
      <formula>$G2="高"</formula>
    </cfRule>
    <cfRule type="expression" dxfId="7" priority="23">
      <formula>$G2="中"</formula>
    </cfRule>
    <cfRule type="expression" dxfId="6" priority="24">
      <formula>OR($G2="低",$G2="低（PDFしおり）")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/>
  </sheetViews>
  <sheetFormatPr defaultRowHeight="15"/>
  <cols>
    <col min="1" max="1" width="14" style="4" customWidth="1"/>
    <col min="2" max="2" width="13" style="4" customWidth="1"/>
    <col min="3" max="3" width="11.59765625" style="4" customWidth="1"/>
    <col min="4" max="4" width="15.3984375" style="4" customWidth="1"/>
    <col min="5" max="5" width="11.3984375" style="4" customWidth="1"/>
    <col min="6" max="6" width="13" style="4" customWidth="1"/>
    <col min="7" max="7" width="36" style="4" customWidth="1"/>
    <col min="8" max="9" width="32.8984375" style="4" customWidth="1"/>
    <col min="10" max="10" width="24.796875" style="4" customWidth="1"/>
    <col min="11" max="11" width="69.3984375" style="4" customWidth="1"/>
    <col min="12" max="12" width="48" style="4" customWidth="1"/>
    <col min="13" max="13" width="56.796875" style="4" customWidth="1"/>
    <col min="14" max="16384" width="8.796875" style="4"/>
  </cols>
  <sheetData>
    <row r="1" spans="1:13" ht="19.350000000000001" customHeight="1">
      <c r="A1" s="51" t="s">
        <v>35</v>
      </c>
      <c r="B1" s="51" t="s">
        <v>36</v>
      </c>
      <c r="C1" s="51" t="s">
        <v>619</v>
      </c>
      <c r="D1" s="51" t="s">
        <v>28</v>
      </c>
      <c r="E1" s="51" t="s">
        <v>37</v>
      </c>
      <c r="F1" s="51" t="s">
        <v>16</v>
      </c>
      <c r="G1" s="51" t="s">
        <v>38</v>
      </c>
      <c r="H1" s="51" t="s">
        <v>39</v>
      </c>
      <c r="I1" s="51" t="s">
        <v>40</v>
      </c>
      <c r="J1" s="51" t="s">
        <v>41</v>
      </c>
      <c r="K1" s="51" t="s">
        <v>42</v>
      </c>
      <c r="L1" s="51" t="s">
        <v>43</v>
      </c>
      <c r="M1" s="51" t="s">
        <v>34</v>
      </c>
    </row>
    <row r="2" spans="1:13" ht="12.3" customHeight="1">
      <c r="A2" s="75" t="s">
        <v>44</v>
      </c>
      <c r="B2" s="75" t="s">
        <v>45</v>
      </c>
      <c r="C2" s="75" t="s">
        <v>46</v>
      </c>
      <c r="D2" s="75" t="s">
        <v>47</v>
      </c>
      <c r="E2" s="75" t="s">
        <v>48</v>
      </c>
      <c r="F2" s="75" t="s">
        <v>1</v>
      </c>
      <c r="G2" s="75" t="s">
        <v>49</v>
      </c>
      <c r="H2" s="75" t="s">
        <v>50</v>
      </c>
      <c r="I2" s="75" t="s">
        <v>50</v>
      </c>
      <c r="J2" s="75" t="s">
        <v>51</v>
      </c>
      <c r="K2" s="75"/>
      <c r="L2" s="60" t="s">
        <v>52</v>
      </c>
      <c r="M2" s="74" t="s">
        <v>53</v>
      </c>
    </row>
    <row r="3" spans="1:13" ht="12.3" customHeight="1">
      <c r="A3" s="76" t="s">
        <v>54</v>
      </c>
      <c r="B3" s="76" t="s">
        <v>45</v>
      </c>
      <c r="C3" s="76" t="s">
        <v>55</v>
      </c>
      <c r="D3" s="76" t="s">
        <v>56</v>
      </c>
      <c r="E3" s="76" t="s">
        <v>57</v>
      </c>
      <c r="F3" s="76" t="s">
        <v>2</v>
      </c>
      <c r="G3" s="76" t="s">
        <v>58</v>
      </c>
      <c r="H3" s="76" t="s">
        <v>59</v>
      </c>
      <c r="I3" s="76" t="s">
        <v>59</v>
      </c>
      <c r="J3" s="76" t="s">
        <v>51</v>
      </c>
      <c r="K3" s="76"/>
      <c r="L3" s="60" t="s">
        <v>52</v>
      </c>
      <c r="M3" s="74" t="s">
        <v>53</v>
      </c>
    </row>
    <row r="4" spans="1:13" ht="12.3" customHeight="1">
      <c r="A4" s="75" t="s">
        <v>60</v>
      </c>
      <c r="B4" s="75" t="s">
        <v>45</v>
      </c>
      <c r="C4" s="75" t="s">
        <v>61</v>
      </c>
      <c r="D4" s="75" t="s">
        <v>62</v>
      </c>
      <c r="E4" s="75" t="s">
        <v>63</v>
      </c>
      <c r="F4" s="75" t="s">
        <v>1</v>
      </c>
      <c r="G4" s="75" t="s">
        <v>64</v>
      </c>
      <c r="H4" s="75" t="s">
        <v>65</v>
      </c>
      <c r="I4" s="75" t="s">
        <v>65</v>
      </c>
      <c r="J4" s="75" t="s">
        <v>51</v>
      </c>
      <c r="K4" s="75"/>
      <c r="L4" s="60" t="s">
        <v>52</v>
      </c>
      <c r="M4" s="74" t="s">
        <v>53</v>
      </c>
    </row>
    <row r="5" spans="1:13" ht="12.3" customHeight="1">
      <c r="A5" s="76" t="s">
        <v>66</v>
      </c>
      <c r="B5" s="76" t="s">
        <v>45</v>
      </c>
      <c r="C5" s="76" t="s">
        <v>67</v>
      </c>
      <c r="D5" s="76" t="s">
        <v>68</v>
      </c>
      <c r="E5" s="76" t="s">
        <v>69</v>
      </c>
      <c r="F5" s="76" t="s">
        <v>1</v>
      </c>
      <c r="G5" s="76" t="s">
        <v>70</v>
      </c>
      <c r="H5" s="76" t="s">
        <v>71</v>
      </c>
      <c r="I5" s="76" t="s">
        <v>71</v>
      </c>
      <c r="J5" s="76" t="s">
        <v>51</v>
      </c>
      <c r="K5" s="76"/>
      <c r="L5" s="60" t="s">
        <v>52</v>
      </c>
      <c r="M5" s="74" t="s">
        <v>53</v>
      </c>
    </row>
    <row r="6" spans="1:13" ht="12.3" customHeight="1">
      <c r="A6" s="75" t="s">
        <v>72</v>
      </c>
      <c r="B6" s="75" t="s">
        <v>45</v>
      </c>
      <c r="C6" s="75" t="s">
        <v>73</v>
      </c>
      <c r="D6" s="75" t="s">
        <v>74</v>
      </c>
      <c r="E6" s="75" t="s">
        <v>75</v>
      </c>
      <c r="F6" s="75" t="s">
        <v>3</v>
      </c>
      <c r="G6" s="75" t="s">
        <v>76</v>
      </c>
      <c r="H6" s="75" t="s">
        <v>77</v>
      </c>
      <c r="I6" s="75" t="s">
        <v>77</v>
      </c>
      <c r="J6" s="75" t="s">
        <v>51</v>
      </c>
      <c r="K6" s="75"/>
      <c r="L6" s="60" t="s">
        <v>52</v>
      </c>
      <c r="M6" s="74" t="s">
        <v>53</v>
      </c>
    </row>
    <row r="7" spans="1:13" ht="12.3" customHeight="1">
      <c r="A7" s="76" t="s">
        <v>78</v>
      </c>
      <c r="B7" s="76" t="s">
        <v>45</v>
      </c>
      <c r="C7" s="76" t="s">
        <v>79</v>
      </c>
      <c r="D7" s="76" t="s">
        <v>80</v>
      </c>
      <c r="E7" s="76" t="s">
        <v>81</v>
      </c>
      <c r="F7" s="76" t="s">
        <v>1</v>
      </c>
      <c r="G7" s="76" t="s">
        <v>226</v>
      </c>
      <c r="H7" s="76" t="s">
        <v>227</v>
      </c>
      <c r="I7" s="76" t="s">
        <v>227</v>
      </c>
      <c r="J7" s="76" t="s">
        <v>51</v>
      </c>
      <c r="K7" s="76"/>
      <c r="L7" s="60" t="s">
        <v>52</v>
      </c>
      <c r="M7" s="74" t="s">
        <v>53</v>
      </c>
    </row>
    <row r="8" spans="1:13" ht="12.3" customHeight="1">
      <c r="A8" s="75" t="s">
        <v>82</v>
      </c>
      <c r="B8" s="75" t="s">
        <v>83</v>
      </c>
      <c r="C8" s="75" t="s">
        <v>46</v>
      </c>
      <c r="D8" s="75" t="s">
        <v>84</v>
      </c>
      <c r="E8" s="75" t="s">
        <v>85</v>
      </c>
      <c r="F8" s="75" t="s">
        <v>1</v>
      </c>
      <c r="G8" s="75" t="s">
        <v>86</v>
      </c>
      <c r="H8" s="75" t="s">
        <v>87</v>
      </c>
      <c r="I8" s="75" t="s">
        <v>87</v>
      </c>
      <c r="J8" s="75" t="s">
        <v>88</v>
      </c>
      <c r="K8" s="75" t="s">
        <v>89</v>
      </c>
      <c r="L8" s="60" t="s">
        <v>52</v>
      </c>
      <c r="M8" s="74" t="s">
        <v>53</v>
      </c>
    </row>
    <row r="9" spans="1:13" ht="12.3" customHeight="1">
      <c r="A9" s="76" t="s">
        <v>90</v>
      </c>
      <c r="B9" s="76" t="s">
        <v>83</v>
      </c>
      <c r="C9" s="76" t="s">
        <v>46</v>
      </c>
      <c r="D9" s="76" t="s">
        <v>47</v>
      </c>
      <c r="E9" s="76" t="s">
        <v>91</v>
      </c>
      <c r="F9" s="76" t="s">
        <v>1</v>
      </c>
      <c r="G9" s="76" t="s">
        <v>92</v>
      </c>
      <c r="H9" s="76" t="s">
        <v>93</v>
      </c>
      <c r="I9" s="76" t="s">
        <v>93</v>
      </c>
      <c r="J9" s="76" t="s">
        <v>51</v>
      </c>
      <c r="K9" s="76"/>
      <c r="L9" s="60" t="s">
        <v>52</v>
      </c>
      <c r="M9" s="74" t="s">
        <v>53</v>
      </c>
    </row>
    <row r="10" spans="1:13" ht="12.3" customHeight="1">
      <c r="A10" s="75" t="s">
        <v>94</v>
      </c>
      <c r="B10" s="75" t="s">
        <v>83</v>
      </c>
      <c r="C10" s="75" t="s">
        <v>95</v>
      </c>
      <c r="D10" s="75" t="s">
        <v>96</v>
      </c>
      <c r="E10" s="75" t="s">
        <v>97</v>
      </c>
      <c r="F10" s="75" t="s">
        <v>2</v>
      </c>
      <c r="G10" s="75" t="s">
        <v>58</v>
      </c>
      <c r="H10" s="75" t="s">
        <v>59</v>
      </c>
      <c r="I10" s="75" t="s">
        <v>59</v>
      </c>
      <c r="J10" s="75" t="s">
        <v>51</v>
      </c>
      <c r="K10" s="75"/>
      <c r="L10" s="60" t="s">
        <v>52</v>
      </c>
      <c r="M10" s="74" t="s">
        <v>53</v>
      </c>
    </row>
    <row r="11" spans="1:13" ht="12.3" customHeight="1">
      <c r="A11" s="76" t="s">
        <v>98</v>
      </c>
      <c r="B11" s="76" t="s">
        <v>83</v>
      </c>
      <c r="C11" s="76" t="s">
        <v>67</v>
      </c>
      <c r="D11" s="76" t="s">
        <v>62</v>
      </c>
      <c r="E11" s="76" t="s">
        <v>99</v>
      </c>
      <c r="F11" s="76" t="s">
        <v>1</v>
      </c>
      <c r="G11" s="76" t="s">
        <v>64</v>
      </c>
      <c r="H11" s="76" t="s">
        <v>65</v>
      </c>
      <c r="I11" s="76" t="s">
        <v>65</v>
      </c>
      <c r="J11" s="76" t="s">
        <v>51</v>
      </c>
      <c r="K11" s="76"/>
      <c r="L11" s="60" t="s">
        <v>52</v>
      </c>
      <c r="M11" s="74" t="s">
        <v>53</v>
      </c>
    </row>
    <row r="12" spans="1:13" ht="12.3" customHeight="1">
      <c r="A12" s="75" t="s">
        <v>100</v>
      </c>
      <c r="B12" s="75" t="s">
        <v>83</v>
      </c>
      <c r="C12" s="75" t="s">
        <v>101</v>
      </c>
      <c r="D12" s="75" t="s">
        <v>102</v>
      </c>
      <c r="E12" s="75" t="s">
        <v>103</v>
      </c>
      <c r="F12" s="75" t="s">
        <v>1</v>
      </c>
      <c r="G12" s="75" t="s">
        <v>104</v>
      </c>
      <c r="H12" s="75" t="s">
        <v>105</v>
      </c>
      <c r="I12" s="75" t="s">
        <v>105</v>
      </c>
      <c r="J12" s="75" t="s">
        <v>106</v>
      </c>
      <c r="K12" s="75" t="s">
        <v>107</v>
      </c>
      <c r="L12" s="60" t="s">
        <v>52</v>
      </c>
      <c r="M12" s="74" t="s">
        <v>53</v>
      </c>
    </row>
    <row r="13" spans="1:13" ht="12.3" customHeight="1">
      <c r="A13" s="76" t="s">
        <v>108</v>
      </c>
      <c r="B13" s="76" t="s">
        <v>83</v>
      </c>
      <c r="C13" s="76" t="s">
        <v>109</v>
      </c>
      <c r="D13" s="76" t="s">
        <v>80</v>
      </c>
      <c r="E13" s="76" t="s">
        <v>110</v>
      </c>
      <c r="F13" s="76" t="s">
        <v>1</v>
      </c>
      <c r="G13" s="76" t="s">
        <v>111</v>
      </c>
      <c r="H13" s="76" t="s">
        <v>112</v>
      </c>
      <c r="I13" s="76" t="s">
        <v>112</v>
      </c>
      <c r="J13" s="76" t="s">
        <v>113</v>
      </c>
      <c r="K13" s="76" t="s">
        <v>114</v>
      </c>
      <c r="L13" s="60" t="s">
        <v>115</v>
      </c>
      <c r="M13" s="74" t="s">
        <v>53</v>
      </c>
    </row>
  </sheetData>
  <phoneticPr fontId="4"/>
  <conditionalFormatting sqref="F2:F13">
    <cfRule type="expression" dxfId="5" priority="4">
      <formula>$F2="高"</formula>
    </cfRule>
    <cfRule type="expression" dxfId="4" priority="5">
      <formula>$F2="中"</formula>
    </cfRule>
    <cfRule type="expression" dxfId="3" priority="6">
      <formula>OR($F2="低",$F2="低（PDFしおり）")</formula>
    </cfRule>
  </conditionalFormatting>
  <conditionalFormatting sqref="I2:I13">
    <cfRule type="expression" dxfId="2" priority="1">
      <formula>$I2="高"</formula>
    </cfRule>
    <cfRule type="expression" dxfId="1" priority="2">
      <formula>$I2="中"</formula>
    </cfRule>
    <cfRule type="expression" dxfId="0" priority="3">
      <formula>OR($I2="低",$I2="低（PDFしおり）")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"/>
  <sheetViews>
    <sheetView workbookViewId="0"/>
  </sheetViews>
  <sheetFormatPr defaultRowHeight="13.8"/>
  <cols>
    <col min="1" max="1" width="16" customWidth="1"/>
    <col min="2" max="2" width="34.19921875" customWidth="1"/>
    <col min="3" max="3" width="68.3984375" customWidth="1"/>
    <col min="4" max="4" width="38" customWidth="1"/>
    <col min="5" max="5" width="61.69921875" customWidth="1"/>
  </cols>
  <sheetData>
    <row r="1" spans="1:5">
      <c r="A1" s="1" t="s">
        <v>116</v>
      </c>
      <c r="B1" s="1" t="s">
        <v>117</v>
      </c>
      <c r="C1" s="1" t="s">
        <v>118</v>
      </c>
      <c r="D1" s="1" t="s">
        <v>42</v>
      </c>
      <c r="E1" s="1" t="s">
        <v>34</v>
      </c>
    </row>
    <row r="2" spans="1:5">
      <c r="A2" s="3" t="s">
        <v>119</v>
      </c>
      <c r="B2" s="3" t="s">
        <v>5</v>
      </c>
      <c r="C2" s="3" t="s">
        <v>120</v>
      </c>
      <c r="D2" s="3" t="s">
        <v>121</v>
      </c>
      <c r="E2" s="3"/>
    </row>
    <row r="3" spans="1:5" ht="22.8">
      <c r="A3" s="2" t="s">
        <v>119</v>
      </c>
      <c r="B3" s="2" t="s">
        <v>7</v>
      </c>
      <c r="C3" s="2" t="s">
        <v>8</v>
      </c>
      <c r="D3" s="2" t="s">
        <v>122</v>
      </c>
      <c r="E3" s="2"/>
    </row>
    <row r="4" spans="1:5" ht="22.8">
      <c r="A4" s="3" t="s">
        <v>119</v>
      </c>
      <c r="B4" s="3" t="s">
        <v>9</v>
      </c>
      <c r="C4" s="3" t="s">
        <v>10</v>
      </c>
      <c r="D4" s="3" t="s">
        <v>123</v>
      </c>
      <c r="E4" s="3"/>
    </row>
    <row r="5" spans="1:5">
      <c r="A5" s="2" t="s">
        <v>119</v>
      </c>
      <c r="B5" s="2" t="s">
        <v>11</v>
      </c>
      <c r="C5" s="2" t="s">
        <v>12</v>
      </c>
      <c r="D5" s="2" t="s">
        <v>124</v>
      </c>
      <c r="E5" s="2"/>
    </row>
    <row r="6" spans="1:5">
      <c r="A6" s="3" t="s">
        <v>119</v>
      </c>
      <c r="B6" s="3" t="s">
        <v>13</v>
      </c>
      <c r="C6" s="3" t="s">
        <v>14</v>
      </c>
      <c r="D6" s="3" t="s">
        <v>125</v>
      </c>
      <c r="E6" s="3"/>
    </row>
    <row r="7" spans="1:5">
      <c r="A7" s="3" t="s">
        <v>16</v>
      </c>
      <c r="B7" s="57" t="s">
        <v>1</v>
      </c>
      <c r="C7" s="111" t="s">
        <v>634</v>
      </c>
      <c r="D7" s="111" t="s">
        <v>633</v>
      </c>
      <c r="E7" s="3"/>
    </row>
    <row r="8" spans="1:5">
      <c r="A8" s="2" t="s">
        <v>16</v>
      </c>
      <c r="B8" s="58" t="s">
        <v>2</v>
      </c>
      <c r="C8" s="110" t="s">
        <v>630</v>
      </c>
      <c r="D8" s="110" t="s">
        <v>633</v>
      </c>
      <c r="E8" s="2"/>
    </row>
    <row r="9" spans="1:5">
      <c r="A9" s="3" t="s">
        <v>16</v>
      </c>
      <c r="B9" s="59" t="s">
        <v>3</v>
      </c>
      <c r="C9" s="3" t="s">
        <v>126</v>
      </c>
      <c r="D9" s="111" t="s">
        <v>633</v>
      </c>
      <c r="E9" s="3"/>
    </row>
    <row r="10" spans="1:5">
      <c r="A10" s="2" t="s">
        <v>16</v>
      </c>
      <c r="B10" s="59" t="s">
        <v>127</v>
      </c>
      <c r="C10" s="2" t="s">
        <v>128</v>
      </c>
      <c r="D10" s="2" t="s">
        <v>129</v>
      </c>
      <c r="E10" s="2"/>
    </row>
    <row r="11" spans="1:5">
      <c r="A11" s="3" t="s">
        <v>130</v>
      </c>
      <c r="B11" s="3" t="s">
        <v>131</v>
      </c>
      <c r="C11" s="3" t="s">
        <v>132</v>
      </c>
      <c r="D11" s="3" t="s">
        <v>133</v>
      </c>
      <c r="E11" s="3"/>
    </row>
    <row r="12" spans="1:5">
      <c r="A12" s="2" t="s">
        <v>130</v>
      </c>
      <c r="B12" s="2" t="s">
        <v>134</v>
      </c>
      <c r="C12" s="2" t="s">
        <v>135</v>
      </c>
      <c r="D12" s="2" t="s">
        <v>136</v>
      </c>
      <c r="E12" s="2"/>
    </row>
    <row r="13" spans="1:5">
      <c r="A13" s="3" t="s">
        <v>34</v>
      </c>
      <c r="B13" s="3" t="s">
        <v>137</v>
      </c>
      <c r="C13" s="3" t="s">
        <v>138</v>
      </c>
      <c r="D13" s="3" t="s">
        <v>139</v>
      </c>
      <c r="E13" s="3" t="s">
        <v>138</v>
      </c>
    </row>
    <row r="14" spans="1:5">
      <c r="A14" s="2" t="s">
        <v>34</v>
      </c>
      <c r="B14" s="110" t="s">
        <v>635</v>
      </c>
      <c r="C14" s="2" t="s">
        <v>140</v>
      </c>
      <c r="D14" s="2" t="s">
        <v>141</v>
      </c>
      <c r="E14" s="2" t="s">
        <v>140</v>
      </c>
    </row>
    <row r="15" spans="1:5">
      <c r="A15" s="3" t="s">
        <v>34</v>
      </c>
      <c r="B15" s="3" t="s">
        <v>142</v>
      </c>
      <c r="C15" s="3" t="s">
        <v>53</v>
      </c>
      <c r="D15" s="3" t="s">
        <v>143</v>
      </c>
      <c r="E15" s="3"/>
    </row>
    <row r="16" spans="1:5">
      <c r="A16" s="2" t="s">
        <v>144</v>
      </c>
      <c r="B16" s="2" t="s">
        <v>145</v>
      </c>
      <c r="C16" s="2" t="s">
        <v>146</v>
      </c>
      <c r="D16" s="2" t="s">
        <v>147</v>
      </c>
      <c r="E16" s="2"/>
    </row>
    <row r="17" spans="1:5">
      <c r="A17" s="3" t="s">
        <v>144</v>
      </c>
      <c r="B17" s="3" t="s">
        <v>148</v>
      </c>
      <c r="C17" s="3" t="s">
        <v>149</v>
      </c>
      <c r="D17" s="3" t="s">
        <v>150</v>
      </c>
      <c r="E17" s="3"/>
    </row>
    <row r="18" spans="1:5">
      <c r="A18" s="2" t="s">
        <v>144</v>
      </c>
      <c r="B18" s="2" t="s">
        <v>151</v>
      </c>
      <c r="C18" s="2" t="s">
        <v>152</v>
      </c>
      <c r="D18" s="2" t="s">
        <v>153</v>
      </c>
      <c r="E18" s="2"/>
    </row>
    <row r="19" spans="1:5">
      <c r="A19" s="3" t="s">
        <v>144</v>
      </c>
      <c r="B19" s="3" t="s">
        <v>154</v>
      </c>
      <c r="C19" s="3" t="s">
        <v>155</v>
      </c>
      <c r="D19" s="3" t="s">
        <v>156</v>
      </c>
      <c r="E19" s="3"/>
    </row>
    <row r="20" spans="1:5">
      <c r="A20" s="2" t="s">
        <v>157</v>
      </c>
      <c r="B20" s="2" t="s">
        <v>158</v>
      </c>
      <c r="C20" s="2" t="s">
        <v>159</v>
      </c>
      <c r="D20" s="2" t="s">
        <v>160</v>
      </c>
      <c r="E20" s="2"/>
    </row>
    <row r="21" spans="1:5">
      <c r="A21" s="3" t="s">
        <v>161</v>
      </c>
      <c r="B21" s="3" t="s">
        <v>162</v>
      </c>
      <c r="C21" s="3" t="s">
        <v>163</v>
      </c>
      <c r="D21" s="3"/>
      <c r="E21" s="3" t="s">
        <v>138</v>
      </c>
    </row>
    <row r="22" spans="1:5">
      <c r="A22" s="2" t="s">
        <v>161</v>
      </c>
      <c r="B22" s="2" t="s">
        <v>164</v>
      </c>
      <c r="C22" s="2" t="s">
        <v>165</v>
      </c>
      <c r="D22" s="2"/>
      <c r="E22" s="2" t="s">
        <v>140</v>
      </c>
    </row>
    <row r="23" spans="1:5">
      <c r="A23" s="3" t="s">
        <v>161</v>
      </c>
      <c r="B23" s="3" t="s">
        <v>166</v>
      </c>
      <c r="C23" s="3" t="s">
        <v>167</v>
      </c>
      <c r="D23" s="3"/>
      <c r="E23" s="3" t="s">
        <v>138</v>
      </c>
    </row>
    <row r="24" spans="1:5">
      <c r="A24" s="2" t="s">
        <v>161</v>
      </c>
      <c r="B24" s="2" t="s">
        <v>168</v>
      </c>
      <c r="C24" s="2" t="s">
        <v>169</v>
      </c>
      <c r="D24" s="2"/>
      <c r="E24" s="2" t="s">
        <v>140</v>
      </c>
    </row>
    <row r="25" spans="1:5">
      <c r="A25" s="3" t="s">
        <v>161</v>
      </c>
      <c r="B25" s="3" t="s">
        <v>170</v>
      </c>
      <c r="C25" s="3" t="s">
        <v>171</v>
      </c>
      <c r="D25" s="3"/>
      <c r="E25" s="3" t="s">
        <v>138</v>
      </c>
    </row>
    <row r="26" spans="1:5">
      <c r="A26" s="2" t="s">
        <v>161</v>
      </c>
      <c r="B26" s="2" t="s">
        <v>172</v>
      </c>
      <c r="C26" s="2" t="s">
        <v>173</v>
      </c>
      <c r="D26" s="2"/>
      <c r="E26" s="2" t="s">
        <v>140</v>
      </c>
    </row>
    <row r="27" spans="1:5">
      <c r="A27" s="3" t="s">
        <v>161</v>
      </c>
      <c r="B27" s="3" t="s">
        <v>174</v>
      </c>
      <c r="C27" s="3" t="s">
        <v>175</v>
      </c>
      <c r="D27" s="3"/>
      <c r="E27" s="3" t="s">
        <v>138</v>
      </c>
    </row>
    <row r="28" spans="1:5">
      <c r="A28" s="2" t="s">
        <v>161</v>
      </c>
      <c r="B28" s="2" t="s">
        <v>176</v>
      </c>
      <c r="C28" s="2" t="s">
        <v>177</v>
      </c>
      <c r="D28" s="2"/>
      <c r="E28" s="2" t="s">
        <v>140</v>
      </c>
    </row>
    <row r="29" spans="1:5">
      <c r="A29" s="3" t="s">
        <v>161</v>
      </c>
      <c r="B29" s="3" t="s">
        <v>178</v>
      </c>
      <c r="C29" s="3" t="s">
        <v>179</v>
      </c>
      <c r="D29" s="3" t="s">
        <v>180</v>
      </c>
      <c r="E29" s="3" t="s">
        <v>181</v>
      </c>
    </row>
    <row r="30" spans="1:5">
      <c r="A30" s="2" t="s">
        <v>161</v>
      </c>
      <c r="B30" s="2" t="s">
        <v>182</v>
      </c>
      <c r="C30" s="2" t="s">
        <v>183</v>
      </c>
      <c r="D30" s="2"/>
      <c r="E30" s="2" t="s">
        <v>140</v>
      </c>
    </row>
    <row r="31" spans="1:5">
      <c r="A31" s="3" t="s">
        <v>184</v>
      </c>
      <c r="B31" s="3" t="s">
        <v>185</v>
      </c>
      <c r="C31" s="3" t="s">
        <v>186</v>
      </c>
      <c r="D31" s="3"/>
      <c r="E31" s="3" t="s">
        <v>187</v>
      </c>
    </row>
    <row r="32" spans="1:5">
      <c r="A32" s="2" t="s">
        <v>184</v>
      </c>
      <c r="B32" s="2" t="s">
        <v>188</v>
      </c>
      <c r="C32" s="2" t="s">
        <v>189</v>
      </c>
      <c r="D32" s="2"/>
      <c r="E32" s="2" t="s">
        <v>190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サマリー</vt:lpstr>
      <vt:lpstr>包括的正誤表</vt:lpstr>
      <vt:lpstr>NISTEP正誤表（7月15日版）との項目照合</vt:lpstr>
      <vt:lpstr>凡例・方法・使用資料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齋藤経史</dc:creator>
  <cp:lastModifiedBy>経史 齋藤</cp:lastModifiedBy>
  <dcterms:created xsi:type="dcterms:W3CDTF">2026-08-01T06:47:47Z</dcterms:created>
  <dcterms:modified xsi:type="dcterms:W3CDTF">2026-08-14T12:13:44Z</dcterms:modified>
</cp:coreProperties>
</file>